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hidePivotFieldList="1" defaultThemeVersion="124226"/>
  <bookViews>
    <workbookView xWindow="-210" yWindow="-195" windowWidth="10620" windowHeight="6795" activeTab="1"/>
  </bookViews>
  <sheets>
    <sheet name="Modulo" sheetId="1" r:id="rId1"/>
    <sheet name="Grafico" sheetId="7" r:id="rId2"/>
  </sheets>
  <definedNames>
    <definedName name="_xlnm.Print_Area" localSheetId="1">Grafico!$A$1:$S$36</definedName>
    <definedName name="_xlnm.Print_Area" localSheetId="0">Modulo!$A$1:$X$29</definedName>
  </definedNames>
  <calcPr calcId="145621"/>
</workbook>
</file>

<file path=xl/calcChain.xml><?xml version="1.0" encoding="utf-8"?>
<calcChain xmlns="http://schemas.openxmlformats.org/spreadsheetml/2006/main">
  <c r="H6" i="7" l="1"/>
  <c r="E26" i="1"/>
  <c r="L1" i="1"/>
  <c r="H9" i="1"/>
  <c r="H10" i="1" s="1"/>
  <c r="D9" i="1"/>
  <c r="B23" i="1"/>
  <c r="B24" i="1"/>
  <c r="N29" i="1" l="1"/>
  <c r="U18" i="1"/>
  <c r="L5" i="1"/>
  <c r="R3" i="7" l="1"/>
  <c r="K9" i="1"/>
  <c r="O9" i="1" s="1"/>
  <c r="C10" i="1" s="1"/>
  <c r="M10" i="1"/>
  <c r="M11" i="1"/>
  <c r="M12" i="1"/>
  <c r="M13" i="1"/>
  <c r="M14" i="1"/>
  <c r="M15" i="1"/>
  <c r="M16" i="1"/>
  <c r="M17" i="1"/>
  <c r="M18" i="1"/>
  <c r="M19" i="1"/>
  <c r="M20" i="1"/>
  <c r="M21" i="1"/>
  <c r="M22" i="1"/>
  <c r="M23" i="1"/>
  <c r="M9" i="1"/>
  <c r="E6" i="7"/>
  <c r="S1" i="7"/>
  <c r="Q9" i="1" l="1"/>
  <c r="P10" i="1"/>
  <c r="T9" i="1"/>
  <c r="D10" i="1" s="1"/>
  <c r="E23" i="1" l="1"/>
  <c r="E22" i="1"/>
  <c r="E21" i="1"/>
  <c r="E20" i="1"/>
  <c r="E19" i="1"/>
  <c r="G22" i="1" l="1"/>
  <c r="K22" i="1" s="1"/>
  <c r="G20" i="1"/>
  <c r="K20" i="1" s="1"/>
  <c r="G21" i="1"/>
  <c r="K21" i="1" s="1"/>
  <c r="G23" i="1"/>
  <c r="K23" i="1" s="1"/>
  <c r="T22" i="1"/>
  <c r="O22" i="1"/>
  <c r="Q22" i="1" s="1"/>
  <c r="R22" i="1" s="1"/>
  <c r="E18" i="1"/>
  <c r="E17" i="1"/>
  <c r="E16" i="1"/>
  <c r="E15" i="1"/>
  <c r="E14" i="1"/>
  <c r="T23" i="1" l="1"/>
  <c r="U22" i="1"/>
  <c r="V22" i="1"/>
  <c r="T21" i="1"/>
  <c r="O21" i="1"/>
  <c r="Q21" i="1" s="1"/>
  <c r="R21" i="1" s="1"/>
  <c r="O23" i="1"/>
  <c r="T20" i="1"/>
  <c r="O20" i="1"/>
  <c r="Q20" i="1" s="1"/>
  <c r="R20" i="1" s="1"/>
  <c r="G16" i="1"/>
  <c r="K16" i="1" s="1"/>
  <c r="G18" i="1"/>
  <c r="K18" i="1" s="1"/>
  <c r="O18" i="1" s="1"/>
  <c r="Q18" i="1" s="1"/>
  <c r="G15" i="1"/>
  <c r="K15" i="1" s="1"/>
  <c r="G17" i="1"/>
  <c r="K17" i="1" s="1"/>
  <c r="Q23" i="1" l="1"/>
  <c r="R23" i="1" s="1"/>
  <c r="V23" i="1"/>
  <c r="U23" i="1"/>
  <c r="G19" i="1"/>
  <c r="K19" i="1" s="1"/>
  <c r="V20" i="1"/>
  <c r="U20" i="1"/>
  <c r="V21" i="1"/>
  <c r="U21" i="1"/>
  <c r="T18" i="1"/>
  <c r="V18" i="1" s="1"/>
  <c r="T15" i="1"/>
  <c r="O15" i="1"/>
  <c r="Q15" i="1" s="1"/>
  <c r="T16" i="1"/>
  <c r="O16" i="1"/>
  <c r="Q16" i="1" s="1"/>
  <c r="T17" i="1"/>
  <c r="O17" i="1"/>
  <c r="Q17" i="1" s="1"/>
  <c r="E13" i="1"/>
  <c r="O19" i="1" l="1"/>
  <c r="Q19" i="1" s="1"/>
  <c r="R19" i="1" s="1"/>
  <c r="T19" i="1"/>
  <c r="U17" i="1"/>
  <c r="V17" i="1"/>
  <c r="V16" i="1"/>
  <c r="U16" i="1"/>
  <c r="U15" i="1"/>
  <c r="V15" i="1"/>
  <c r="E12" i="1"/>
  <c r="E11" i="1"/>
  <c r="E10" i="1"/>
  <c r="H11" i="1" s="1"/>
  <c r="A10" i="1"/>
  <c r="H12" i="1" l="1"/>
  <c r="H13" i="1" s="1"/>
  <c r="H14" i="1" s="1"/>
  <c r="H15" i="1" s="1"/>
  <c r="H16" i="1" s="1"/>
  <c r="H17" i="1" s="1"/>
  <c r="H18" i="1" s="1"/>
  <c r="H19" i="1" s="1"/>
  <c r="H20" i="1" s="1"/>
  <c r="H21" i="1" s="1"/>
  <c r="H22" i="1" s="1"/>
  <c r="H23" i="1" s="1"/>
  <c r="H24" i="1" s="1"/>
  <c r="V19" i="1"/>
  <c r="U19" i="1"/>
  <c r="G13" i="1"/>
  <c r="K13" i="1" s="1"/>
  <c r="O13" i="1" l="1"/>
  <c r="T13" i="1"/>
  <c r="B10" i="1"/>
  <c r="G14" i="1"/>
  <c r="K14" i="1" s="1"/>
  <c r="Q13" i="1" l="1"/>
  <c r="R13" i="1" s="1"/>
  <c r="V13" i="1"/>
  <c r="U13" i="1"/>
  <c r="T14" i="1"/>
  <c r="O14" i="1"/>
  <c r="Q14" i="1" s="1"/>
  <c r="U9" i="1"/>
  <c r="V9" i="1"/>
  <c r="R9" i="1"/>
  <c r="V14" i="1" l="1"/>
  <c r="U14" i="1"/>
  <c r="G10" i="1"/>
  <c r="A11" i="1"/>
  <c r="A12" i="1" s="1"/>
  <c r="A13" i="1" s="1"/>
  <c r="A14" i="1" s="1"/>
  <c r="A15" i="1" s="1"/>
  <c r="A16" i="1" s="1"/>
  <c r="A17" i="1" s="1"/>
  <c r="A18" i="1" s="1"/>
  <c r="A19" i="1" s="1"/>
  <c r="A20" i="1" s="1"/>
  <c r="A21" i="1" s="1"/>
  <c r="A22" i="1" s="1"/>
  <c r="A23" i="1" s="1"/>
  <c r="A24" i="1" s="1"/>
  <c r="R14" i="1"/>
  <c r="R15" i="1"/>
  <c r="R16" i="1"/>
  <c r="R17" i="1"/>
  <c r="R18" i="1"/>
  <c r="K10" i="1" l="1"/>
  <c r="G11" i="1"/>
  <c r="T10" i="1" l="1"/>
  <c r="O10" i="1"/>
  <c r="K11" i="1"/>
  <c r="T11" i="1" s="1"/>
  <c r="G12" i="1"/>
  <c r="K12" i="1" s="1"/>
  <c r="P11" i="1" l="1"/>
  <c r="C11" i="1"/>
  <c r="V10" i="1"/>
  <c r="D11" i="1"/>
  <c r="B11" i="1"/>
  <c r="B12" i="1" s="1"/>
  <c r="N27" i="1"/>
  <c r="K27" i="1"/>
  <c r="K26" i="1"/>
  <c r="N26" i="1"/>
  <c r="Q10" i="1"/>
  <c r="V11" i="1"/>
  <c r="U10" i="1"/>
  <c r="O11" i="1"/>
  <c r="C12" i="1" s="1"/>
  <c r="O12" i="1"/>
  <c r="Q12" i="1" s="1"/>
  <c r="R12" i="1" s="1"/>
  <c r="T12" i="1"/>
  <c r="G29" i="1" s="1"/>
  <c r="E28" i="1" s="1"/>
  <c r="S27" i="1" l="1"/>
  <c r="O27" i="1"/>
  <c r="C13" i="1"/>
  <c r="C14" i="1" s="1"/>
  <c r="C15" i="1" s="1"/>
  <c r="C16" i="1" s="1"/>
  <c r="C17" i="1" s="1"/>
  <c r="C18" i="1" s="1"/>
  <c r="C19" i="1" s="1"/>
  <c r="C20" i="1" s="1"/>
  <c r="C21" i="1" s="1"/>
  <c r="C22" i="1" s="1"/>
  <c r="C23" i="1" s="1"/>
  <c r="C24" i="1" s="1"/>
  <c r="D12" i="1"/>
  <c r="D13" i="1" s="1"/>
  <c r="D14" i="1" s="1"/>
  <c r="D15" i="1" s="1"/>
  <c r="D16" i="1" s="1"/>
  <c r="D17" i="1" s="1"/>
  <c r="D18" i="1" s="1"/>
  <c r="D19" i="1" s="1"/>
  <c r="D20" i="1" s="1"/>
  <c r="D21" i="1" s="1"/>
  <c r="D22" i="1" s="1"/>
  <c r="D23" i="1" s="1"/>
  <c r="S26" i="1"/>
  <c r="S29" i="1" s="1"/>
  <c r="G26" i="1" s="1"/>
  <c r="G27" i="1" s="1"/>
  <c r="U11" i="1"/>
  <c r="P12" i="1"/>
  <c r="O26" i="1"/>
  <c r="O29" i="1"/>
  <c r="B13" i="1"/>
  <c r="B14" i="1" s="1"/>
  <c r="B15" i="1" s="1"/>
  <c r="B16" i="1" s="1"/>
  <c r="B17" i="1" s="1"/>
  <c r="B18" i="1" s="1"/>
  <c r="B19" i="1" s="1"/>
  <c r="B20" i="1" s="1"/>
  <c r="B21" i="1" s="1"/>
  <c r="B22" i="1" s="1"/>
  <c r="U12" i="1"/>
  <c r="V12" i="1"/>
  <c r="Q11" i="1"/>
  <c r="R11" i="1" s="1"/>
  <c r="R10" i="1"/>
  <c r="U26" i="1" l="1"/>
  <c r="D24" i="1"/>
  <c r="P13" i="1"/>
  <c r="P14" i="1" s="1"/>
  <c r="P15" i="1" s="1"/>
  <c r="P16" i="1" s="1"/>
  <c r="P17" i="1" s="1"/>
  <c r="P18" i="1" s="1"/>
  <c r="P19" i="1" s="1"/>
  <c r="P20" i="1" s="1"/>
  <c r="P21" i="1" s="1"/>
  <c r="P22" i="1" s="1"/>
  <c r="P23" i="1" s="1"/>
  <c r="V27" i="1"/>
  <c r="V26" i="1"/>
  <c r="Q27" i="1"/>
  <c r="R27" i="1" s="1"/>
  <c r="Q26" i="1"/>
  <c r="R26" i="1" s="1"/>
  <c r="U27" i="1"/>
  <c r="U29" i="1" l="1"/>
  <c r="P24" i="1"/>
</calcChain>
</file>

<file path=xl/sharedStrings.xml><?xml version="1.0" encoding="utf-8"?>
<sst xmlns="http://schemas.openxmlformats.org/spreadsheetml/2006/main" count="87" uniqueCount="70">
  <si>
    <t>Dislivello</t>
  </si>
  <si>
    <t>Escursione</t>
  </si>
  <si>
    <t>del</t>
  </si>
  <si>
    <t>Tratto</t>
  </si>
  <si>
    <t>Inizio tratto</t>
  </si>
  <si>
    <t>Fine tratto</t>
  </si>
  <si>
    <t>Distanza</t>
  </si>
  <si>
    <t>Tempo</t>
  </si>
  <si>
    <t>quota</t>
  </si>
  <si>
    <t>azim.</t>
  </si>
  <si>
    <t>recip.</t>
  </si>
  <si>
    <t>planim.</t>
  </si>
  <si>
    <t>reale</t>
  </si>
  <si>
    <t>Salita</t>
  </si>
  <si>
    <t>Discesa</t>
  </si>
  <si>
    <t>coeff.</t>
  </si>
  <si>
    <t>Azimut</t>
  </si>
  <si>
    <t>ora</t>
  </si>
  <si>
    <t>n°</t>
  </si>
  <si>
    <t>x%</t>
  </si>
  <si>
    <t>x°</t>
  </si>
  <si>
    <t>Velocità</t>
  </si>
  <si>
    <t>ore:min</t>
  </si>
  <si>
    <t>metri</t>
  </si>
  <si>
    <t>punto noto</t>
  </si>
  <si>
    <t>Comitiva</t>
  </si>
  <si>
    <t>Località</t>
  </si>
  <si>
    <t>Note:</t>
  </si>
  <si>
    <t>Modulo per la tracciatura
dello schizzo di rotta</t>
  </si>
  <si>
    <t>Descrizione tratto: numero e tipo di sentiero, riferimenti, punti noti.</t>
  </si>
  <si>
    <t>1)</t>
  </si>
  <si>
    <t>2)</t>
  </si>
  <si>
    <t>3)</t>
  </si>
  <si>
    <t>4)</t>
  </si>
  <si>
    <t>5)</t>
  </si>
  <si>
    <t>6)</t>
  </si>
  <si>
    <t>prog.</t>
  </si>
  <si>
    <t>Pendenza</t>
  </si>
  <si>
    <t>km/h</t>
  </si>
  <si>
    <t>mt/h</t>
  </si>
  <si>
    <t>Indicazioni per la compilazione:</t>
  </si>
  <si>
    <t>Durante la compilazione, per evitare errori, segui le istruzioni che compaiono nella finestra in sovra impressione.</t>
  </si>
  <si>
    <t>7)</t>
  </si>
  <si>
    <r>
      <t xml:space="preserve">Compila le celle </t>
    </r>
    <r>
      <rPr>
        <b/>
        <sz val="11"/>
        <color theme="1"/>
        <rFont val="Calibri"/>
        <family val="2"/>
        <scheme val="minor"/>
      </rPr>
      <t>VERDI</t>
    </r>
    <r>
      <rPr>
        <sz val="11"/>
        <color theme="1"/>
        <rFont val="Calibri"/>
        <family val="2"/>
        <scheme val="minor"/>
      </rPr>
      <t>, mano a mano che ti si presentano.</t>
    </r>
  </si>
  <si>
    <r>
      <t xml:space="preserve">Per ogni cella, una volta inserito il dato, premi </t>
    </r>
    <r>
      <rPr>
        <b/>
        <sz val="11"/>
        <color theme="1"/>
        <rFont val="Calibri"/>
        <family val="2"/>
        <scheme val="minor"/>
      </rPr>
      <t>TAB</t>
    </r>
    <r>
      <rPr>
        <sz val="11"/>
        <color theme="1"/>
        <rFont val="Calibri"/>
        <family val="2"/>
        <scheme val="minor"/>
      </rPr>
      <t xml:space="preserve"> (tasto a sinistra della Q) anziché INVIO. Ti troverai direttamente alla cella successiva.</t>
    </r>
  </si>
  <si>
    <r>
      <t xml:space="preserve">Se le celle diventano </t>
    </r>
    <r>
      <rPr>
        <b/>
        <sz val="11"/>
        <color theme="1"/>
        <rFont val="Calibri"/>
        <family val="2"/>
        <scheme val="minor"/>
      </rPr>
      <t>ROSSE</t>
    </r>
    <r>
      <rPr>
        <sz val="11"/>
        <color theme="1"/>
        <rFont val="Calibri"/>
        <family val="2"/>
        <scheme val="minor"/>
      </rPr>
      <t>, vuol dire che c'è un errore. In tal caso ricompila seguendo il suggerimento del punto 2).</t>
    </r>
  </si>
  <si>
    <r>
      <t>Terminata la compilazione, potrai vedere il grafico del profilo altimetrico dell'escursione cliccando sulla scritta "</t>
    </r>
    <r>
      <rPr>
        <b/>
        <sz val="11"/>
        <color theme="1"/>
        <rFont val="Calibri"/>
        <family val="2"/>
        <scheme val="minor"/>
      </rPr>
      <t>Grafico</t>
    </r>
    <r>
      <rPr>
        <sz val="11"/>
        <color theme="1"/>
        <rFont val="Calibri"/>
        <family val="2"/>
        <scheme val="minor"/>
      </rPr>
      <t>" che trovi in basso.</t>
    </r>
  </si>
  <si>
    <r>
      <t xml:space="preserve">Prima di iniziare l'escursione, </t>
    </r>
    <r>
      <rPr>
        <b/>
        <sz val="11"/>
        <color theme="1"/>
        <rFont val="Calibri"/>
        <family val="2"/>
        <scheme val="minor"/>
      </rPr>
      <t>consegna ad ogni partecipante</t>
    </r>
    <r>
      <rPr>
        <sz val="11"/>
        <color theme="1"/>
        <rFont val="Calibri"/>
        <family val="2"/>
        <scheme val="minor"/>
      </rPr>
      <t xml:space="preserve"> una stampa del </t>
    </r>
    <r>
      <rPr>
        <b/>
        <sz val="11"/>
        <color theme="1"/>
        <rFont val="Calibri"/>
        <family val="2"/>
        <scheme val="minor"/>
      </rPr>
      <t>modulo</t>
    </r>
    <r>
      <rPr>
        <sz val="11"/>
        <color theme="1"/>
        <rFont val="Calibri"/>
        <family val="2"/>
        <scheme val="minor"/>
      </rPr>
      <t xml:space="preserve">, del </t>
    </r>
    <r>
      <rPr>
        <b/>
        <sz val="11"/>
        <color theme="1"/>
        <rFont val="Calibri"/>
        <family val="2"/>
        <scheme val="minor"/>
      </rPr>
      <t>grafico</t>
    </r>
    <r>
      <rPr>
        <sz val="11"/>
        <color theme="1"/>
        <rFont val="Calibri"/>
        <family val="2"/>
        <scheme val="minor"/>
      </rPr>
      <t xml:space="preserve"> ed una </t>
    </r>
    <r>
      <rPr>
        <b/>
        <sz val="11"/>
        <color theme="1"/>
        <rFont val="Calibri"/>
        <family val="2"/>
        <scheme val="minor"/>
      </rPr>
      <t>mappa topografica</t>
    </r>
    <r>
      <rPr>
        <sz val="11"/>
        <color theme="1"/>
        <rFont val="Calibri"/>
        <family val="2"/>
        <scheme val="minor"/>
      </rPr>
      <t xml:space="preserve"> in cui sia evidenziato  il percorso. Il grafico sarà utile per dosare le forze durante l'attività, mentre il modulo permetterà a tutti di avere sempre sott'occhio i tempi e le distanze ancora da affrontare. Inoltre, nel caso qualcuno dovesse perdersi, potrà orientarsi meglio e ritrovare più facilmente la comitiva.</t>
    </r>
  </si>
  <si>
    <r>
      <t xml:space="preserve">Le celle </t>
    </r>
    <r>
      <rPr>
        <b/>
        <sz val="11"/>
        <color theme="1"/>
        <rFont val="Calibri"/>
        <family val="2"/>
        <scheme val="minor"/>
      </rPr>
      <t>ARANCIONI</t>
    </r>
    <r>
      <rPr>
        <sz val="11"/>
        <color theme="1"/>
        <rFont val="Calibri"/>
        <family val="2"/>
        <scheme val="minor"/>
      </rPr>
      <t xml:space="preserve"> sono facoltative. Per questo motivo, compilando la cella verde successiva, lo sfondo arancione scomparirà.</t>
    </r>
  </si>
  <si>
    <t>Totale</t>
  </si>
  <si>
    <t>Riepilogo tempi</t>
  </si>
  <si>
    <t>Grafico</t>
  </si>
  <si>
    <t>In movimento</t>
  </si>
  <si>
    <t>Soste</t>
  </si>
  <si>
    <t>Inizio</t>
  </si>
  <si>
    <t>Fine</t>
  </si>
  <si>
    <t>Orari escursione</t>
  </si>
  <si>
    <t>Somme e medie (escluse soste)</t>
  </si>
  <si>
    <t>Alpe di Nemes-Coltrondo</t>
  </si>
  <si>
    <t>p.so monte croce</t>
  </si>
  <si>
    <t>quadrivio q.</t>
  </si>
  <si>
    <t>m.ga nemes</t>
  </si>
  <si>
    <t>131 forestale</t>
  </si>
  <si>
    <t>curva bivio sent.nero</t>
  </si>
  <si>
    <t>156 impluvio</t>
  </si>
  <si>
    <t>coltrondo</t>
  </si>
  <si>
    <t>impluvio incr.strada q</t>
  </si>
  <si>
    <t>forest.- sent.149-forest.</t>
  </si>
  <si>
    <t>sotto col della croce q.</t>
  </si>
  <si>
    <t>forestale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</si>
</sst>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h:mm;@"/>
    <numFmt numFmtId="165" formatCode="0\°"/>
    <numFmt numFmtId="166" formatCode="0.0"/>
  </numFmts>
  <fonts count="14" x14ac:knownFonts="1">
    <font>
      <sz val="11"/>
      <color theme="1"/>
      <name val="Calibri"/>
      <family val="2"/>
      <scheme val="minor"/>
    </font>
    <font>
      <b/>
      <sz val="14"/>
      <color theme="1"/>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i/>
      <sz val="8"/>
      <color theme="1"/>
      <name val="Calibri"/>
      <family val="2"/>
      <scheme val="minor"/>
    </font>
    <font>
      <b/>
      <sz val="9"/>
      <color theme="1"/>
      <name val="Calibri"/>
      <family val="2"/>
      <scheme val="minor"/>
    </font>
    <font>
      <sz val="9"/>
      <color indexed="8"/>
      <name val="Calibri"/>
      <family val="2"/>
    </font>
    <font>
      <sz val="8"/>
      <color indexed="8"/>
      <name val="Calibri"/>
      <family val="2"/>
    </font>
    <font>
      <b/>
      <sz val="11"/>
      <color theme="1"/>
      <name val="Calibri"/>
      <family val="2"/>
      <scheme val="minor"/>
    </font>
    <font>
      <sz val="11"/>
      <color theme="0"/>
      <name val="Calibri"/>
      <family val="2"/>
      <scheme val="minor"/>
    </font>
    <font>
      <sz val="10"/>
      <color theme="1"/>
      <name val="Calibri"/>
      <family val="2"/>
      <scheme val="minor"/>
    </font>
    <font>
      <i/>
      <sz val="9"/>
      <color theme="1"/>
      <name val="Calibri"/>
      <family val="2"/>
      <scheme val="minor"/>
    </font>
    <font>
      <b/>
      <i/>
      <sz val="8"/>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259">
    <xf numFmtId="0" fontId="0" fillId="0" borderId="0" xfId="0"/>
    <xf numFmtId="0" fontId="4" fillId="0" borderId="0" xfId="0" applyFont="1" applyAlignment="1">
      <alignment vertical="center"/>
    </xf>
    <xf numFmtId="0" fontId="3" fillId="0" borderId="0" xfId="0" applyFont="1" applyAlignment="1">
      <alignment vertical="center"/>
    </xf>
    <xf numFmtId="164" fontId="3" fillId="2" borderId="4"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3" fillId="0" borderId="1" xfId="0" applyNumberFormat="1" applyFont="1" applyBorder="1" applyAlignment="1" applyProtection="1">
      <alignment horizontal="center" vertical="center"/>
    </xf>
    <xf numFmtId="1" fontId="3" fillId="0" borderId="1" xfId="0" applyNumberFormat="1" applyFont="1" applyBorder="1" applyAlignment="1" applyProtection="1">
      <alignment horizontal="center" vertical="center"/>
    </xf>
    <xf numFmtId="9" fontId="3" fillId="0" borderId="1" xfId="0" applyNumberFormat="1" applyFont="1" applyBorder="1" applyAlignment="1" applyProtection="1">
      <alignment horizontal="center" vertical="center"/>
    </xf>
    <xf numFmtId="165" fontId="3" fillId="0" borderId="1" xfId="0" applyNumberFormat="1" applyFont="1" applyBorder="1" applyAlignment="1" applyProtection="1">
      <alignment horizontal="center" vertical="center"/>
    </xf>
    <xf numFmtId="1" fontId="3" fillId="2" borderId="1" xfId="0" applyNumberFormat="1" applyFont="1" applyFill="1" applyBorder="1" applyAlignment="1" applyProtection="1">
      <alignment horizontal="center" vertical="center"/>
      <protection locked="0"/>
    </xf>
    <xf numFmtId="20" fontId="3" fillId="0" borderId="1" xfId="0" applyNumberFormat="1" applyFont="1" applyBorder="1" applyAlignment="1" applyProtection="1">
      <alignment horizontal="center" vertical="center"/>
    </xf>
    <xf numFmtId="164" fontId="3" fillId="0" borderId="4" xfId="0" applyNumberFormat="1" applyFont="1" applyBorder="1" applyAlignment="1">
      <alignment horizontal="center" vertical="center"/>
    </xf>
    <xf numFmtId="0" fontId="6" fillId="0" borderId="10" xfId="0" applyFont="1" applyBorder="1" applyAlignment="1">
      <alignment horizontal="center" vertical="center"/>
    </xf>
    <xf numFmtId="0" fontId="3" fillId="2" borderId="1" xfId="0" applyFont="1" applyFill="1" applyBorder="1" applyAlignment="1" applyProtection="1">
      <alignment vertical="center"/>
      <protection locked="0"/>
    </xf>
    <xf numFmtId="0" fontId="3" fillId="0" borderId="0" xfId="0" applyFont="1" applyBorder="1" applyAlignment="1">
      <alignment vertical="center"/>
    </xf>
    <xf numFmtId="0" fontId="3" fillId="0" borderId="0" xfId="0" applyFont="1" applyAlignment="1">
      <alignment horizontal="center" vertical="center"/>
    </xf>
    <xf numFmtId="0" fontId="6" fillId="2" borderId="4" xfId="0" applyFont="1" applyFill="1" applyBorder="1" applyAlignment="1" applyProtection="1">
      <alignment horizontal="center" vertical="center"/>
      <protection locked="0"/>
    </xf>
    <xf numFmtId="2" fontId="3" fillId="0" borderId="0" xfId="0" applyNumberFormat="1" applyFont="1" applyAlignment="1">
      <alignment vertical="center"/>
    </xf>
    <xf numFmtId="166" fontId="3" fillId="0" borderId="1" xfId="0" applyNumberFormat="1" applyFont="1" applyBorder="1" applyAlignment="1" applyProtection="1">
      <alignment horizontal="center" vertical="center"/>
    </xf>
    <xf numFmtId="0" fontId="0" fillId="0" borderId="22" xfId="0" applyBorder="1"/>
    <xf numFmtId="0" fontId="6" fillId="0" borderId="23" xfId="0" applyFont="1" applyBorder="1" applyAlignment="1">
      <alignment vertical="center"/>
    </xf>
    <xf numFmtId="0" fontId="3" fillId="0" borderId="23" xfId="0" applyFont="1" applyBorder="1" applyAlignment="1">
      <alignment vertical="center"/>
    </xf>
    <xf numFmtId="0" fontId="0" fillId="0" borderId="25" xfId="0" applyBorder="1"/>
    <xf numFmtId="0" fontId="6" fillId="0" borderId="26" xfId="0" applyFont="1" applyBorder="1" applyAlignment="1">
      <alignment vertical="center"/>
    </xf>
    <xf numFmtId="0" fontId="3" fillId="0" borderId="26" xfId="0" applyFont="1" applyBorder="1" applyAlignment="1">
      <alignment vertical="center"/>
    </xf>
    <xf numFmtId="0" fontId="0" fillId="0" borderId="28" xfId="0" applyBorder="1"/>
    <xf numFmtId="0" fontId="6" fillId="0" borderId="0" xfId="0" applyFont="1" applyBorder="1" applyAlignment="1">
      <alignment vertical="center"/>
    </xf>
    <xf numFmtId="0" fontId="3" fillId="0" borderId="26"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14" fontId="2" fillId="2" borderId="16" xfId="0" applyNumberFormat="1" applyFont="1" applyFill="1" applyBorder="1" applyAlignment="1" applyProtection="1">
      <alignment horizontal="left" vertical="center"/>
      <protection locked="0"/>
    </xf>
    <xf numFmtId="0" fontId="3" fillId="0" borderId="30" xfId="0" applyFont="1" applyBorder="1" applyAlignment="1">
      <alignment horizontal="center" vertical="center"/>
    </xf>
    <xf numFmtId="0" fontId="6" fillId="0" borderId="10" xfId="0" applyNumberFormat="1" applyFont="1" applyBorder="1" applyAlignment="1">
      <alignment horizontal="center" vertical="center"/>
    </xf>
    <xf numFmtId="165" fontId="3" fillId="0" borderId="10" xfId="0" applyNumberFormat="1" applyFont="1" applyBorder="1" applyAlignment="1">
      <alignment horizontal="center" vertical="center"/>
    </xf>
    <xf numFmtId="1" fontId="3" fillId="0" borderId="8" xfId="0" applyNumberFormat="1" applyFont="1" applyBorder="1" applyAlignment="1">
      <alignment horizontal="center" vertical="center"/>
    </xf>
    <xf numFmtId="0" fontId="2" fillId="0" borderId="16" xfId="0" applyFont="1" applyBorder="1" applyAlignment="1">
      <alignment horizontal="center" vertical="center"/>
    </xf>
    <xf numFmtId="0" fontId="3" fillId="0" borderId="13" xfId="0" applyFont="1" applyBorder="1" applyAlignment="1">
      <alignment vertical="center"/>
    </xf>
    <xf numFmtId="166" fontId="3" fillId="0" borderId="3" xfId="0" applyNumberFormat="1" applyFont="1" applyBorder="1" applyAlignment="1">
      <alignment horizontal="center" vertical="center"/>
    </xf>
    <xf numFmtId="14" fontId="2" fillId="2" borderId="16" xfId="0" applyNumberFormat="1" applyFont="1" applyFill="1" applyBorder="1" applyAlignment="1" applyProtection="1">
      <alignment horizontal="left" vertical="center"/>
    </xf>
    <xf numFmtId="0" fontId="3" fillId="0" borderId="25"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32" xfId="0" applyFont="1" applyBorder="1" applyAlignment="1">
      <alignment vertical="center"/>
    </xf>
    <xf numFmtId="0" fontId="3" fillId="0" borderId="18" xfId="0" applyFont="1" applyBorder="1" applyAlignment="1">
      <alignment horizontal="center" vertical="center"/>
    </xf>
    <xf numFmtId="0" fontId="3" fillId="0" borderId="18" xfId="0" applyFont="1" applyBorder="1" applyAlignment="1">
      <alignment vertical="center"/>
    </xf>
    <xf numFmtId="0" fontId="3" fillId="0" borderId="14" xfId="0" applyFont="1" applyBorder="1" applyAlignment="1">
      <alignment vertical="center"/>
    </xf>
    <xf numFmtId="165" fontId="6" fillId="2" borderId="1" xfId="0" applyNumberFormat="1" applyFont="1" applyFill="1" applyBorder="1" applyAlignment="1" applyProtection="1">
      <alignment horizontal="center" vertical="center"/>
      <protection locked="0"/>
    </xf>
    <xf numFmtId="0" fontId="0" fillId="0" borderId="28" xfId="0" applyFont="1" applyBorder="1" applyAlignment="1">
      <alignment vertical="center"/>
    </xf>
    <xf numFmtId="0" fontId="0" fillId="0" borderId="28" xfId="0" applyBorder="1" applyAlignment="1">
      <alignment vertical="center"/>
    </xf>
    <xf numFmtId="0" fontId="0" fillId="0" borderId="32" xfId="0" applyBorder="1" applyAlignment="1">
      <alignment vertical="top"/>
    </xf>
    <xf numFmtId="166" fontId="3" fillId="0" borderId="10" xfId="0" applyNumberFormat="1" applyFont="1" applyBorder="1" applyAlignment="1">
      <alignment horizontal="center" vertical="center"/>
    </xf>
    <xf numFmtId="1" fontId="3" fillId="0" borderId="10" xfId="0" applyNumberFormat="1" applyFont="1" applyBorder="1" applyAlignment="1">
      <alignment horizontal="center" vertical="center"/>
    </xf>
    <xf numFmtId="165" fontId="6" fillId="0" borderId="0"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166" fontId="3" fillId="0" borderId="0" xfId="0" applyNumberFormat="1" applyFont="1" applyAlignment="1">
      <alignment horizontal="center" vertical="center"/>
    </xf>
    <xf numFmtId="1" fontId="3" fillId="0" borderId="21" xfId="0" applyNumberFormat="1" applyFont="1" applyFill="1" applyBorder="1" applyAlignment="1" applyProtection="1">
      <alignment horizontal="center" vertical="center"/>
    </xf>
    <xf numFmtId="0" fontId="2" fillId="0" borderId="16" xfId="0" applyFont="1" applyBorder="1" applyAlignment="1">
      <alignment horizontal="center"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4" fillId="0" borderId="40" xfId="0" applyFont="1" applyBorder="1" applyAlignment="1">
      <alignment vertical="center"/>
    </xf>
    <xf numFmtId="0" fontId="4" fillId="0" borderId="18" xfId="0" applyFont="1" applyBorder="1" applyAlignment="1">
      <alignment vertical="center"/>
    </xf>
    <xf numFmtId="0" fontId="4" fillId="0" borderId="39" xfId="0" applyFont="1" applyBorder="1" applyAlignment="1">
      <alignment vertical="center"/>
    </xf>
    <xf numFmtId="166" fontId="3" fillId="0" borderId="41" xfId="0" applyNumberFormat="1" applyFont="1" applyBorder="1" applyAlignment="1">
      <alignment horizontal="center" vertical="center"/>
    </xf>
    <xf numFmtId="0" fontId="10" fillId="0" borderId="25" xfId="0" applyFont="1" applyBorder="1" applyAlignment="1" applyProtection="1">
      <alignment vertical="center"/>
      <protection locked="0"/>
    </xf>
    <xf numFmtId="0" fontId="0" fillId="0" borderId="22" xfId="0" applyBorder="1" applyAlignment="1">
      <alignment vertical="center"/>
    </xf>
    <xf numFmtId="0" fontId="3" fillId="0" borderId="1" xfId="0" applyFont="1" applyBorder="1" applyAlignment="1">
      <alignment horizontal="center" vertical="center"/>
    </xf>
    <xf numFmtId="166" fontId="3" fillId="0" borderId="0" xfId="0" applyNumberFormat="1" applyFont="1" applyAlignment="1">
      <alignment vertical="center"/>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164" fontId="3" fillId="0" borderId="4" xfId="0" applyNumberFormat="1" applyFont="1" applyFill="1" applyBorder="1" applyAlignment="1" applyProtection="1">
      <alignment horizontal="center" vertical="center"/>
    </xf>
    <xf numFmtId="0" fontId="3" fillId="0" borderId="26"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23" xfId="0" applyNumberFormat="1" applyFont="1" applyBorder="1" applyAlignment="1">
      <alignment horizontal="center" vertical="center"/>
    </xf>
    <xf numFmtId="0" fontId="3" fillId="0" borderId="16" xfId="0" applyNumberFormat="1" applyFont="1" applyBorder="1" applyAlignment="1">
      <alignment horizontal="center" vertical="center"/>
    </xf>
    <xf numFmtId="0" fontId="3" fillId="0" borderId="4" xfId="0" applyNumberFormat="1" applyFont="1" applyFill="1" applyBorder="1" applyAlignment="1" applyProtection="1">
      <alignment horizontal="center" vertical="center"/>
    </xf>
    <xf numFmtId="0" fontId="3" fillId="0" borderId="4" xfId="0" applyNumberFormat="1" applyFont="1" applyBorder="1" applyAlignment="1">
      <alignment horizontal="center" vertical="center"/>
    </xf>
    <xf numFmtId="0" fontId="3" fillId="0" borderId="0" xfId="0" applyNumberFormat="1" applyFont="1" applyAlignment="1">
      <alignment horizontal="center" vertical="center"/>
    </xf>
    <xf numFmtId="164" fontId="6" fillId="0" borderId="26" xfId="0" applyNumberFormat="1" applyFont="1" applyBorder="1" applyAlignment="1">
      <alignment vertical="center"/>
    </xf>
    <xf numFmtId="164" fontId="6" fillId="0" borderId="0" xfId="0" applyNumberFormat="1" applyFont="1" applyBorder="1" applyAlignment="1">
      <alignment vertical="center"/>
    </xf>
    <xf numFmtId="164" fontId="6" fillId="0" borderId="23" xfId="0" applyNumberFormat="1" applyFont="1" applyBorder="1" applyAlignment="1">
      <alignment vertical="center"/>
    </xf>
    <xf numFmtId="164" fontId="2" fillId="0" borderId="16" xfId="0" applyNumberFormat="1" applyFont="1" applyBorder="1" applyAlignment="1">
      <alignment vertical="center"/>
    </xf>
    <xf numFmtId="164" fontId="3" fillId="0" borderId="0" xfId="0" applyNumberFormat="1" applyFont="1" applyAlignment="1">
      <alignment horizontal="center" vertical="center"/>
    </xf>
    <xf numFmtId="0" fontId="3" fillId="2" borderId="4" xfId="0" applyFont="1" applyFill="1" applyBorder="1" applyAlignment="1" applyProtection="1">
      <alignment horizontal="center" vertical="center"/>
      <protection locked="0"/>
    </xf>
    <xf numFmtId="165" fontId="3" fillId="0" borderId="0" xfId="0" applyNumberFormat="1" applyFont="1" applyFill="1" applyBorder="1" applyAlignment="1" applyProtection="1">
      <alignment horizontal="center" vertical="center"/>
    </xf>
    <xf numFmtId="0" fontId="3" fillId="0" borderId="12" xfId="0" applyFont="1" applyFill="1" applyBorder="1" applyAlignment="1" applyProtection="1">
      <alignment vertical="center"/>
      <protection locked="0"/>
    </xf>
    <xf numFmtId="1" fontId="3" fillId="0" borderId="0" xfId="0" applyNumberFormat="1" applyFont="1" applyFill="1" applyBorder="1" applyAlignment="1" applyProtection="1">
      <alignment horizontal="center" vertical="center"/>
      <protection locked="0"/>
    </xf>
    <xf numFmtId="20" fontId="3" fillId="0" borderId="0" xfId="0" applyNumberFormat="1" applyFont="1" applyFill="1" applyBorder="1" applyAlignment="1" applyProtection="1">
      <alignment horizontal="center" vertical="center"/>
    </xf>
    <xf numFmtId="0" fontId="4" fillId="0" borderId="28"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center" vertical="center" wrapText="1"/>
      <protection locked="0"/>
    </xf>
    <xf numFmtId="0" fontId="6" fillId="0" borderId="30" xfId="0" applyFont="1" applyBorder="1" applyAlignment="1">
      <alignment horizontal="left" vertical="center" wrapText="1"/>
    </xf>
    <xf numFmtId="0" fontId="3" fillId="0" borderId="5" xfId="0" applyFont="1" applyBorder="1" applyAlignment="1">
      <alignment vertical="center"/>
    </xf>
    <xf numFmtId="1" fontId="6" fillId="0" borderId="1" xfId="0" applyNumberFormat="1" applyFont="1" applyBorder="1" applyAlignment="1">
      <alignment horizontal="center" vertical="center"/>
    </xf>
    <xf numFmtId="0" fontId="3" fillId="0" borderId="1" xfId="0" applyFont="1" applyBorder="1" applyAlignment="1">
      <alignment vertical="center"/>
    </xf>
    <xf numFmtId="9" fontId="3" fillId="0" borderId="43" xfId="0" applyNumberFormat="1" applyFont="1" applyBorder="1" applyAlignment="1">
      <alignment horizontal="center" vertical="center"/>
    </xf>
    <xf numFmtId="1" fontId="3" fillId="0" borderId="44" xfId="0" applyNumberFormat="1" applyFont="1" applyBorder="1" applyAlignment="1">
      <alignment horizontal="center" vertical="center"/>
    </xf>
    <xf numFmtId="164" fontId="3" fillId="0" borderId="43" xfId="0" applyNumberFormat="1" applyFont="1" applyBorder="1" applyAlignment="1">
      <alignment horizontal="center" vertical="center"/>
    </xf>
    <xf numFmtId="0" fontId="3" fillId="0" borderId="43" xfId="0" applyNumberFormat="1" applyFont="1" applyBorder="1" applyAlignment="1">
      <alignment horizontal="center" vertical="center"/>
    </xf>
    <xf numFmtId="0" fontId="3" fillId="0" borderId="10" xfId="0" applyNumberFormat="1" applyFont="1" applyBorder="1" applyAlignment="1" applyProtection="1">
      <alignment horizontal="left" vertical="center"/>
    </xf>
    <xf numFmtId="0" fontId="3" fillId="0" borderId="30" xfId="0" applyNumberFormat="1"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1" fontId="3" fillId="0" borderId="43" xfId="0" applyNumberFormat="1" applyFont="1" applyBorder="1" applyAlignment="1" applyProtection="1">
      <alignment horizontal="center" vertical="center"/>
    </xf>
    <xf numFmtId="166" fontId="3" fillId="0" borderId="36" xfId="0" applyNumberFormat="1" applyFont="1" applyBorder="1" applyAlignment="1">
      <alignment horizontal="center" vertical="center"/>
    </xf>
    <xf numFmtId="9" fontId="3" fillId="0" borderId="36" xfId="0" applyNumberFormat="1" applyFont="1" applyFill="1" applyBorder="1" applyAlignment="1" applyProtection="1">
      <alignment horizontal="center" vertical="center"/>
    </xf>
    <xf numFmtId="165" fontId="3" fillId="0" borderId="30" xfId="0" applyNumberFormat="1" applyFont="1" applyFill="1" applyBorder="1" applyAlignment="1" applyProtection="1">
      <alignment horizontal="center" vertical="center"/>
    </xf>
    <xf numFmtId="166" fontId="3" fillId="0" borderId="30" xfId="0" applyNumberFormat="1" applyFont="1" applyFill="1" applyBorder="1" applyAlignment="1" applyProtection="1">
      <alignment horizontal="center" vertical="center"/>
    </xf>
    <xf numFmtId="1" fontId="3" fillId="0" borderId="14" xfId="0" applyNumberFormat="1" applyFont="1" applyBorder="1" applyAlignment="1">
      <alignment horizontal="center" vertical="center"/>
    </xf>
    <xf numFmtId="1" fontId="6" fillId="0" borderId="41" xfId="0" applyNumberFormat="1" applyFont="1" applyBorder="1" applyAlignment="1">
      <alignment horizontal="center" vertical="center"/>
    </xf>
    <xf numFmtId="0" fontId="6" fillId="0" borderId="3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8" xfId="0" applyFont="1" applyBorder="1" applyAlignment="1">
      <alignment horizontal="center" vertical="center" wrapText="1"/>
    </xf>
    <xf numFmtId="20" fontId="6" fillId="0" borderId="42" xfId="0" applyNumberFormat="1" applyFont="1" applyBorder="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20" fontId="3" fillId="0" borderId="34" xfId="0" applyNumberFormat="1" applyFont="1" applyBorder="1" applyAlignment="1">
      <alignment horizontal="center" vertical="center"/>
    </xf>
    <xf numFmtId="0" fontId="5" fillId="4" borderId="2" xfId="0" applyFont="1" applyFill="1" applyBorder="1" applyAlignment="1">
      <alignment horizontal="center" vertical="center"/>
    </xf>
    <xf numFmtId="0" fontId="5" fillId="4" borderId="20" xfId="0" applyFont="1" applyFill="1" applyBorder="1" applyAlignment="1">
      <alignment vertical="center"/>
    </xf>
    <xf numFmtId="49" fontId="5" fillId="4" borderId="8" xfId="0" applyNumberFormat="1" applyFont="1" applyFill="1" applyBorder="1" applyAlignment="1">
      <alignment horizontal="center" vertical="center"/>
    </xf>
    <xf numFmtId="49" fontId="5" fillId="4" borderId="4" xfId="0" applyNumberFormat="1" applyFont="1" applyFill="1" applyBorder="1" applyAlignment="1">
      <alignment horizontal="center" vertical="center"/>
    </xf>
    <xf numFmtId="0" fontId="12" fillId="4" borderId="4"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9" xfId="0" applyFont="1" applyFill="1" applyBorder="1" applyAlignment="1">
      <alignment horizontal="center" vertical="center"/>
    </xf>
    <xf numFmtId="2" fontId="5" fillId="4" borderId="12" xfId="0" applyNumberFormat="1" applyFont="1" applyFill="1" applyBorder="1" applyAlignment="1">
      <alignment horizontal="center" vertical="center"/>
    </xf>
    <xf numFmtId="2" fontId="5" fillId="4" borderId="3" xfId="0" applyNumberFormat="1" applyFont="1" applyFill="1" applyBorder="1" applyAlignment="1">
      <alignment horizontal="center" vertical="center"/>
    </xf>
    <xf numFmtId="2" fontId="5" fillId="4" borderId="1" xfId="0" applyNumberFormat="1" applyFont="1" applyFill="1" applyBorder="1" applyAlignment="1">
      <alignment horizontal="center" vertical="center"/>
    </xf>
    <xf numFmtId="2" fontId="5" fillId="4" borderId="5" xfId="0" applyNumberFormat="1" applyFont="1" applyFill="1" applyBorder="1" applyAlignment="1">
      <alignment horizontal="center" vertical="center"/>
    </xf>
    <xf numFmtId="0" fontId="13" fillId="4" borderId="35" xfId="0" applyFont="1" applyFill="1" applyBorder="1" applyAlignment="1">
      <alignment horizontal="center" vertical="center"/>
    </xf>
    <xf numFmtId="49" fontId="3" fillId="0" borderId="3" xfId="0" applyNumberFormat="1" applyFont="1" applyBorder="1" applyAlignment="1" applyProtection="1">
      <alignment horizontal="left" vertical="center"/>
    </xf>
    <xf numFmtId="49" fontId="3" fillId="0" borderId="4" xfId="0" applyNumberFormat="1" applyFont="1" applyBorder="1" applyAlignment="1" applyProtection="1">
      <alignment horizontal="left" vertical="center"/>
    </xf>
    <xf numFmtId="0" fontId="13" fillId="4" borderId="37" xfId="0" applyFont="1" applyFill="1" applyBorder="1" applyAlignment="1" applyProtection="1">
      <alignment horizontal="center" vertical="center" wrapText="1"/>
      <protection locked="0"/>
    </xf>
    <xf numFmtId="0" fontId="13" fillId="4" borderId="38" xfId="0" applyFont="1" applyFill="1" applyBorder="1" applyAlignment="1" applyProtection="1">
      <alignment horizontal="center" vertical="center" wrapText="1"/>
      <protection locked="0"/>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3" fillId="4" borderId="6" xfId="0" applyFont="1" applyFill="1" applyBorder="1" applyAlignment="1" applyProtection="1">
      <alignment horizontal="left" vertical="center"/>
      <protection locked="0"/>
    </xf>
    <xf numFmtId="0" fontId="13" fillId="4" borderId="35" xfId="0" applyFont="1" applyFill="1" applyBorder="1" applyAlignment="1" applyProtection="1">
      <alignment horizontal="left" vertical="center"/>
      <protection locked="0"/>
    </xf>
    <xf numFmtId="0" fontId="13" fillId="4" borderId="38" xfId="0" applyFont="1" applyFill="1" applyBorder="1" applyAlignment="1" applyProtection="1">
      <alignment horizontal="left" vertical="center"/>
      <protection locked="0"/>
    </xf>
    <xf numFmtId="0" fontId="13" fillId="4" borderId="37" xfId="0" applyNumberFormat="1" applyFont="1" applyFill="1" applyBorder="1" applyAlignment="1" applyProtection="1">
      <alignment horizontal="center" vertical="center"/>
    </xf>
    <xf numFmtId="0" fontId="13" fillId="4" borderId="38" xfId="0" applyNumberFormat="1" applyFont="1" applyFill="1" applyBorder="1" applyAlignment="1" applyProtection="1">
      <alignment horizontal="center" vertical="center"/>
    </xf>
    <xf numFmtId="1" fontId="13" fillId="4" borderId="37" xfId="0" applyNumberFormat="1" applyFont="1" applyFill="1" applyBorder="1" applyAlignment="1">
      <alignment horizontal="center" vertical="center"/>
    </xf>
    <xf numFmtId="1" fontId="13" fillId="4" borderId="35" xfId="0" applyNumberFormat="1" applyFont="1" applyFill="1" applyBorder="1" applyAlignment="1">
      <alignment horizontal="center" vertical="center"/>
    </xf>
    <xf numFmtId="1" fontId="13" fillId="4" borderId="38" xfId="0" applyNumberFormat="1" applyFont="1" applyFill="1" applyBorder="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left" vertical="center"/>
    </xf>
    <xf numFmtId="0" fontId="3" fillId="0" borderId="43" xfId="0" applyFont="1" applyBorder="1" applyAlignment="1">
      <alignment horizontal="left" vertical="center"/>
    </xf>
    <xf numFmtId="0" fontId="3" fillId="0" borderId="40" xfId="0" applyFont="1" applyBorder="1" applyAlignment="1">
      <alignment horizontal="left" vertical="center"/>
    </xf>
    <xf numFmtId="0" fontId="3" fillId="0" borderId="39" xfId="0" applyFont="1" applyBorder="1" applyAlignment="1">
      <alignment horizontal="left" vertical="center"/>
    </xf>
    <xf numFmtId="0" fontId="3" fillId="0" borderId="10" xfId="0" applyFont="1" applyBorder="1" applyAlignment="1">
      <alignment horizontal="center" vertical="center"/>
    </xf>
    <xf numFmtId="0" fontId="3" fillId="0" borderId="41" xfId="0" applyFont="1" applyBorder="1" applyAlignment="1">
      <alignment horizontal="center" vertical="center"/>
    </xf>
    <xf numFmtId="1" fontId="6" fillId="0" borderId="10" xfId="0" applyNumberFormat="1" applyFont="1" applyBorder="1" applyAlignment="1">
      <alignment horizontal="center" vertical="center"/>
    </xf>
    <xf numFmtId="1" fontId="6" fillId="0" borderId="41" xfId="0" applyNumberFormat="1" applyFont="1" applyBorder="1" applyAlignment="1">
      <alignment horizontal="center" vertical="center"/>
    </xf>
    <xf numFmtId="9" fontId="3" fillId="0" borderId="43" xfId="0" applyNumberFormat="1" applyFont="1" applyBorder="1" applyAlignment="1">
      <alignment horizontal="center" vertical="center"/>
    </xf>
    <xf numFmtId="9" fontId="3" fillId="0" borderId="39" xfId="0" applyNumberFormat="1" applyFont="1" applyBorder="1" applyAlignment="1">
      <alignment horizontal="center" vertical="center"/>
    </xf>
    <xf numFmtId="165" fontId="3" fillId="0" borderId="10" xfId="0" applyNumberFormat="1" applyFont="1" applyBorder="1" applyAlignment="1">
      <alignment horizontal="center" vertical="center"/>
    </xf>
    <xf numFmtId="165" fontId="3" fillId="0" borderId="41" xfId="0" applyNumberFormat="1" applyFont="1" applyBorder="1" applyAlignment="1">
      <alignment horizontal="center" vertical="center"/>
    </xf>
    <xf numFmtId="20" fontId="3" fillId="0" borderId="36" xfId="0" applyNumberFormat="1" applyFont="1" applyBorder="1" applyAlignment="1">
      <alignment horizontal="center" vertical="center"/>
    </xf>
    <xf numFmtId="20" fontId="3" fillId="0" borderId="43" xfId="0" applyNumberFormat="1" applyFont="1" applyBorder="1" applyAlignment="1">
      <alignment horizontal="center" vertical="center"/>
    </xf>
    <xf numFmtId="20" fontId="3" fillId="0" borderId="40" xfId="0" applyNumberFormat="1" applyFont="1" applyBorder="1" applyAlignment="1">
      <alignment horizontal="center" vertical="center"/>
    </xf>
    <xf numFmtId="20" fontId="3" fillId="0" borderId="39" xfId="0" applyNumberFormat="1" applyFont="1" applyBorder="1" applyAlignment="1">
      <alignment horizontal="center" vertical="center"/>
    </xf>
    <xf numFmtId="166" fontId="3" fillId="0" borderId="10" xfId="0" applyNumberFormat="1" applyFont="1" applyBorder="1" applyAlignment="1">
      <alignment horizontal="center" vertical="center"/>
    </xf>
    <xf numFmtId="166" fontId="3" fillId="0" borderId="41" xfId="0" applyNumberFormat="1" applyFont="1" applyBorder="1" applyAlignment="1">
      <alignment horizontal="center" vertical="center"/>
    </xf>
    <xf numFmtId="1" fontId="3" fillId="0" borderId="45" xfId="0" applyNumberFormat="1" applyFont="1" applyBorder="1" applyAlignment="1">
      <alignment horizontal="center" vertical="center"/>
    </xf>
    <xf numFmtId="1" fontId="3" fillId="0" borderId="46" xfId="0" applyNumberFormat="1" applyFont="1" applyBorder="1" applyAlignment="1">
      <alignment horizontal="center" vertical="center"/>
    </xf>
    <xf numFmtId="0" fontId="3" fillId="0" borderId="36" xfId="0" applyFont="1" applyBorder="1" applyAlignment="1">
      <alignment horizontal="center" vertical="center"/>
    </xf>
    <xf numFmtId="0" fontId="3" fillId="0" borderId="40" xfId="0" applyFont="1" applyBorder="1" applyAlignment="1">
      <alignment horizontal="center" vertical="center"/>
    </xf>
    <xf numFmtId="0" fontId="6" fillId="0" borderId="10" xfId="0" applyNumberFormat="1" applyFont="1" applyBorder="1" applyAlignment="1">
      <alignment horizontal="center" vertical="center"/>
    </xf>
    <xf numFmtId="0" fontId="6" fillId="0" borderId="41" xfId="0" applyNumberFormat="1" applyFont="1" applyBorder="1" applyAlignment="1">
      <alignment horizontal="center" vertical="center"/>
    </xf>
    <xf numFmtId="49" fontId="7" fillId="2" borderId="3"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horizontal="left" vertical="center"/>
      <protection locked="0"/>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20" fontId="6" fillId="0" borderId="40" xfId="0" applyNumberFormat="1" applyFont="1" applyBorder="1" applyAlignment="1">
      <alignment horizontal="center" vertical="center"/>
    </xf>
    <xf numFmtId="20" fontId="6" fillId="0" borderId="39" xfId="0" applyNumberFormat="1" applyFont="1" applyBorder="1" applyAlignment="1">
      <alignment horizontal="center" vertical="center"/>
    </xf>
    <xf numFmtId="0" fontId="4" fillId="2" borderId="7"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20" fontId="3" fillId="0" borderId="3" xfId="0" applyNumberFormat="1" applyFont="1" applyBorder="1" applyAlignment="1">
      <alignment horizontal="center" vertical="center"/>
    </xf>
    <xf numFmtId="20" fontId="3" fillId="0" borderId="4" xfId="0" applyNumberFormat="1" applyFont="1" applyBorder="1" applyAlignment="1">
      <alignment horizontal="center" vertical="center"/>
    </xf>
    <xf numFmtId="0" fontId="6" fillId="0" borderId="18" xfId="0" applyFont="1" applyBorder="1" applyAlignment="1">
      <alignment horizontal="left" vertical="center"/>
    </xf>
    <xf numFmtId="0" fontId="6" fillId="0" borderId="39" xfId="0" applyFont="1" applyBorder="1" applyAlignment="1">
      <alignment horizontal="left" vertical="center"/>
    </xf>
    <xf numFmtId="0" fontId="3" fillId="0" borderId="43" xfId="0" applyFont="1" applyBorder="1" applyAlignment="1">
      <alignment horizontal="center" vertical="center"/>
    </xf>
    <xf numFmtId="0" fontId="3" fillId="0" borderId="39" xfId="0" applyFont="1" applyBorder="1" applyAlignment="1">
      <alignment horizontal="center" vertical="center"/>
    </xf>
    <xf numFmtId="0" fontId="3" fillId="0" borderId="3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8" xfId="0" applyFont="1" applyBorder="1" applyAlignment="1">
      <alignment horizontal="center" vertical="center" wrapText="1"/>
    </xf>
    <xf numFmtId="164" fontId="6" fillId="0" borderId="34" xfId="0" applyNumberFormat="1" applyFont="1" applyBorder="1" applyAlignment="1">
      <alignment horizontal="left" vertical="center" wrapText="1"/>
    </xf>
    <xf numFmtId="164" fontId="6" fillId="0" borderId="24" xfId="0" applyNumberFormat="1" applyFont="1" applyBorder="1" applyAlignment="1">
      <alignment horizontal="left" vertical="center" wrapText="1"/>
    </xf>
    <xf numFmtId="164" fontId="6" fillId="0" borderId="14" xfId="0" applyNumberFormat="1" applyFont="1" applyBorder="1" applyAlignment="1">
      <alignment horizontal="left" vertical="center" wrapText="1"/>
    </xf>
    <xf numFmtId="20" fontId="3" fillId="0" borderId="34" xfId="0" applyNumberFormat="1" applyFont="1" applyBorder="1" applyAlignment="1">
      <alignment horizontal="center" vertical="center"/>
    </xf>
    <xf numFmtId="20" fontId="3" fillId="0" borderId="14" xfId="0" applyNumberFormat="1" applyFont="1" applyBorder="1" applyAlignment="1">
      <alignment horizontal="center" vertical="center"/>
    </xf>
    <xf numFmtId="0" fontId="0" fillId="0" borderId="18" xfId="0" applyBorder="1" applyAlignment="1">
      <alignment vertical="center" wrapText="1"/>
    </xf>
    <xf numFmtId="0" fontId="0" fillId="0" borderId="18" xfId="0" applyFont="1" applyBorder="1" applyAlignment="1">
      <alignment vertical="center" wrapText="1"/>
    </xf>
    <xf numFmtId="0" fontId="0" fillId="0" borderId="14" xfId="0" applyFont="1" applyBorder="1" applyAlignment="1">
      <alignment vertical="center" wrapText="1"/>
    </xf>
    <xf numFmtId="0" fontId="0" fillId="0" borderId="0" xfId="0" applyBorder="1" applyAlignment="1">
      <alignment vertical="center" wrapText="1"/>
    </xf>
    <xf numFmtId="0" fontId="0" fillId="0" borderId="0" xfId="0" applyFont="1" applyBorder="1" applyAlignment="1">
      <alignment vertical="center" wrapText="1"/>
    </xf>
    <xf numFmtId="0" fontId="0" fillId="0" borderId="29" xfId="0" applyFont="1" applyBorder="1" applyAlignment="1">
      <alignment vertical="center" wrapText="1"/>
    </xf>
    <xf numFmtId="0" fontId="0" fillId="0" borderId="29" xfId="0" applyBorder="1" applyAlignment="1">
      <alignment vertical="center" wrapText="1"/>
    </xf>
    <xf numFmtId="0" fontId="8" fillId="2" borderId="7"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right" vertical="center"/>
    </xf>
    <xf numFmtId="0" fontId="2" fillId="3" borderId="28" xfId="0" applyFont="1" applyFill="1" applyBorder="1" applyAlignment="1" applyProtection="1">
      <alignment horizontal="right" vertical="center"/>
    </xf>
    <xf numFmtId="0" fontId="2" fillId="0" borderId="27"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protection locked="0"/>
    </xf>
    <xf numFmtId="0" fontId="6" fillId="2" borderId="28"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5" fillId="4" borderId="25"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29"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5" fillId="4" borderId="6" xfId="0" applyFont="1" applyFill="1" applyBorder="1" applyAlignment="1">
      <alignment horizontal="center" vertical="center"/>
    </xf>
    <xf numFmtId="0" fontId="5" fillId="4" borderId="35"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4" xfId="0" applyFont="1" applyFill="1" applyBorder="1" applyAlignment="1">
      <alignment horizontal="center" vertical="center"/>
    </xf>
    <xf numFmtId="0" fontId="2" fillId="0" borderId="16" xfId="0" applyFont="1" applyBorder="1" applyAlignment="1">
      <alignment horizontal="center" vertical="center"/>
    </xf>
    <xf numFmtId="0" fontId="5" fillId="4" borderId="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5" xfId="0" applyNumberFormat="1" applyFont="1" applyFill="1" applyBorder="1" applyAlignment="1">
      <alignment horizontal="center" vertical="center"/>
    </xf>
    <xf numFmtId="0" fontId="5" fillId="4" borderId="20" xfId="0" applyNumberFormat="1" applyFont="1" applyFill="1" applyBorder="1" applyAlignment="1">
      <alignment horizontal="center"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2" fillId="0" borderId="27" xfId="0" applyFont="1" applyFill="1" applyBorder="1" applyAlignment="1" applyProtection="1">
      <alignment horizontal="left" vertical="center"/>
    </xf>
    <xf numFmtId="0" fontId="2" fillId="0" borderId="29" xfId="0" applyFont="1" applyFill="1" applyBorder="1" applyAlignment="1" applyProtection="1">
      <alignment horizontal="left" vertical="center"/>
    </xf>
    <xf numFmtId="0" fontId="6" fillId="2" borderId="28"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0" borderId="16" xfId="0" applyBorder="1" applyProtection="1"/>
    <xf numFmtId="0" fontId="0" fillId="0" borderId="17" xfId="0" applyBorder="1" applyProtection="1"/>
  </cellXfs>
  <cellStyles count="1">
    <cellStyle name="Normale" xfId="0" builtinId="0"/>
  </cellStyles>
  <dxfs count="42">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border>
        <left/>
        <right/>
        <top/>
        <bottom/>
        <vertical/>
        <horizontal/>
      </border>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border>
        <left/>
        <right/>
        <top/>
        <bottom/>
        <vertical/>
        <horizontal/>
      </border>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it-IT"/>
              <a:t>Grafico Escursione:  Altitudine / Distanza progressiva</a:t>
            </a:r>
          </a:p>
        </c:rich>
      </c:tx>
      <c:layout>
        <c:manualLayout>
          <c:xMode val="edge"/>
          <c:yMode val="edge"/>
          <c:x val="0.25361291938713909"/>
          <c:y val="2.2730963480963481E-2"/>
        </c:manualLayout>
      </c:layout>
      <c:overlay val="0"/>
    </c:title>
    <c:autoTitleDeleted val="0"/>
    <c:plotArea>
      <c:layout/>
      <c:scatterChart>
        <c:scatterStyle val="lineMarker"/>
        <c:varyColors val="0"/>
        <c:ser>
          <c:idx val="0"/>
          <c:order val="0"/>
          <c:tx>
            <c:v>Quota</c:v>
          </c:tx>
          <c:spPr>
            <a:ln w="50800">
              <a:solidFill>
                <a:schemeClr val="accent3">
                  <a:lumMod val="75000"/>
                </a:schemeClr>
              </a:solidFill>
              <a:round/>
            </a:ln>
            <a:effectLst/>
          </c:spPr>
          <c:marker>
            <c:symbol val="circle"/>
            <c:size val="6"/>
            <c:spPr>
              <a:solidFill>
                <a:srgbClr val="92D050"/>
              </a:solidFill>
              <a:ln cap="rnd">
                <a:solidFill>
                  <a:schemeClr val="accent3">
                    <a:lumMod val="50000"/>
                  </a:schemeClr>
                </a:solidFill>
              </a:ln>
              <a:effectLst/>
            </c:spPr>
          </c:marker>
          <c:dLbls>
            <c:spPr>
              <a:noFill/>
              <a:ln w="57150" cap="rnd" cmpd="sng">
                <a:noFill/>
              </a:ln>
            </c:spPr>
            <c:txPr>
              <a:bodyPr/>
              <a:lstStyle/>
              <a:p>
                <a:pPr>
                  <a:defRPr sz="900" b="0" i="0" baseline="0">
                    <a:solidFill>
                      <a:sysClr val="windowText" lastClr="000000"/>
                    </a:solidFill>
                    <a:latin typeface="Calibri" pitchFamily="34" charset="0"/>
                  </a:defRPr>
                </a:pPr>
                <a:endParaRPr lang="it-IT"/>
              </a:p>
            </c:txPr>
            <c:dLblPos val="t"/>
            <c:showLegendKey val="0"/>
            <c:showVal val="1"/>
            <c:showCatName val="0"/>
            <c:showSerName val="0"/>
            <c:showPercent val="0"/>
            <c:showBubbleSize val="0"/>
            <c:separator>
</c:separator>
            <c:showLeaderLines val="0"/>
          </c:dLbls>
          <c:xVal>
            <c:numRef>
              <c:f>Modulo!$P$9:$P$24</c:f>
              <c:numCache>
                <c:formatCode>0.0</c:formatCode>
                <c:ptCount val="16"/>
                <c:pt idx="0">
                  <c:v>0</c:v>
                </c:pt>
                <c:pt idx="1">
                  <c:v>1.3062863392074495</c:v>
                </c:pt>
                <c:pt idx="2">
                  <c:v>2.6069972986446337</c:v>
                </c:pt>
                <c:pt idx="3">
                  <c:v>3.9091589629551757</c:v>
                </c:pt>
                <c:pt idx="4">
                  <c:v>4.6133812290047516</c:v>
                </c:pt>
                <c:pt idx="5">
                  <c:v>5.4172723907922169</c:v>
                </c:pt>
                <c:pt idx="6">
                  <c:v>6.7236570967651552</c:v>
                </c:pt>
                <c:pt idx="7">
                  <c:v>8.023688250238024</c:v>
                </c:pt>
                <c:pt idx="8">
                  <c:v>9.3299745894454738</c:v>
                </c:pt>
                <c:pt idx="9">
                  <c:v>9.3299745894454738</c:v>
                </c:pt>
                <c:pt idx="10">
                  <c:v>9.3299745894454738</c:v>
                </c:pt>
                <c:pt idx="11">
                  <c:v>9.3299745894454738</c:v>
                </c:pt>
                <c:pt idx="12">
                  <c:v>9.3299745894454738</c:v>
                </c:pt>
                <c:pt idx="13">
                  <c:v>9.3299745894454738</c:v>
                </c:pt>
                <c:pt idx="14">
                  <c:v>9.3299745894454738</c:v>
                </c:pt>
                <c:pt idx="15">
                  <c:v>9.3299745894454738</c:v>
                </c:pt>
              </c:numCache>
            </c:numRef>
          </c:xVal>
          <c:yVal>
            <c:numRef>
              <c:f>Modulo!$H$9:$H$24</c:f>
              <c:numCache>
                <c:formatCode>General</c:formatCode>
                <c:ptCount val="16"/>
                <c:pt idx="0">
                  <c:v>1631</c:v>
                </c:pt>
                <c:pt idx="1">
                  <c:v>1759</c:v>
                </c:pt>
                <c:pt idx="2">
                  <c:v>1802</c:v>
                </c:pt>
                <c:pt idx="3">
                  <c:v>1877</c:v>
                </c:pt>
                <c:pt idx="4">
                  <c:v>1800</c:v>
                </c:pt>
                <c:pt idx="5">
                  <c:v>1879</c:v>
                </c:pt>
                <c:pt idx="6">
                  <c:v>1750</c:v>
                </c:pt>
                <c:pt idx="7">
                  <c:v>1759</c:v>
                </c:pt>
                <c:pt idx="8">
                  <c:v>1631</c:v>
                </c:pt>
                <c:pt idx="9">
                  <c:v>1631</c:v>
                </c:pt>
                <c:pt idx="10">
                  <c:v>1631</c:v>
                </c:pt>
                <c:pt idx="11">
                  <c:v>1631</c:v>
                </c:pt>
                <c:pt idx="12">
                  <c:v>1631</c:v>
                </c:pt>
                <c:pt idx="13">
                  <c:v>1631</c:v>
                </c:pt>
                <c:pt idx="14">
                  <c:v>1631</c:v>
                </c:pt>
                <c:pt idx="15">
                  <c:v>1631</c:v>
                </c:pt>
              </c:numCache>
            </c:numRef>
          </c:yVal>
          <c:smooth val="0"/>
        </c:ser>
        <c:ser>
          <c:idx val="1"/>
          <c:order val="1"/>
          <c:tx>
            <c:v>                     Tratto </c:v>
          </c:tx>
          <c:spPr>
            <a:ln>
              <a:noFill/>
            </a:ln>
          </c:spPr>
          <c:marker>
            <c:symbol val="none"/>
          </c:marker>
          <c:dLbls>
            <c:numFmt formatCode="@" sourceLinked="0"/>
            <c:txPr>
              <a:bodyPr rot="-5400000" vert="horz" anchor="ctr" anchorCtr="1"/>
              <a:lstStyle/>
              <a:p>
                <a:pPr>
                  <a:defRPr sz="900"/>
                </a:pPr>
                <a:endParaRPr lang="it-IT"/>
              </a:p>
            </c:txPr>
            <c:dLblPos val="t"/>
            <c:showLegendKey val="0"/>
            <c:showVal val="1"/>
            <c:showCatName val="0"/>
            <c:showSerName val="1"/>
            <c:showPercent val="0"/>
            <c:showBubbleSize val="0"/>
            <c:separator> </c:separator>
            <c:showLeaderLines val="0"/>
          </c:dLbls>
          <c:xVal>
            <c:numRef>
              <c:f>Modulo!$P$9:$P$24</c:f>
              <c:numCache>
                <c:formatCode>0.0</c:formatCode>
                <c:ptCount val="16"/>
                <c:pt idx="0">
                  <c:v>0</c:v>
                </c:pt>
                <c:pt idx="1">
                  <c:v>1.3062863392074495</c:v>
                </c:pt>
                <c:pt idx="2">
                  <c:v>2.6069972986446337</c:v>
                </c:pt>
                <c:pt idx="3">
                  <c:v>3.9091589629551757</c:v>
                </c:pt>
                <c:pt idx="4">
                  <c:v>4.6133812290047516</c:v>
                </c:pt>
                <c:pt idx="5">
                  <c:v>5.4172723907922169</c:v>
                </c:pt>
                <c:pt idx="6">
                  <c:v>6.7236570967651552</c:v>
                </c:pt>
                <c:pt idx="7">
                  <c:v>8.023688250238024</c:v>
                </c:pt>
                <c:pt idx="8">
                  <c:v>9.3299745894454738</c:v>
                </c:pt>
                <c:pt idx="9">
                  <c:v>9.3299745894454738</c:v>
                </c:pt>
                <c:pt idx="10">
                  <c:v>9.3299745894454738</c:v>
                </c:pt>
                <c:pt idx="11">
                  <c:v>9.3299745894454738</c:v>
                </c:pt>
                <c:pt idx="12">
                  <c:v>9.3299745894454738</c:v>
                </c:pt>
                <c:pt idx="13">
                  <c:v>9.3299745894454738</c:v>
                </c:pt>
                <c:pt idx="14">
                  <c:v>9.3299745894454738</c:v>
                </c:pt>
                <c:pt idx="15">
                  <c:v>9.3299745894454738</c:v>
                </c:pt>
              </c:numCache>
            </c:numRef>
          </c:xVal>
          <c:yVal>
            <c:numRef>
              <c:f>Modulo!$C$9:$C$24</c:f>
              <c:numCache>
                <c:formatCode>General</c:formatCode>
                <c:ptCount val="16"/>
                <c:pt idx="0">
                  <c:v>1</c:v>
                </c:pt>
                <c:pt idx="1">
                  <c:v>2</c:v>
                </c:pt>
                <c:pt idx="2">
                  <c:v>3</c:v>
                </c:pt>
                <c:pt idx="3">
                  <c:v>4</c:v>
                </c:pt>
                <c:pt idx="4">
                  <c:v>5</c:v>
                </c:pt>
                <c:pt idx="5">
                  <c:v>6</c:v>
                </c:pt>
                <c:pt idx="6">
                  <c:v>7</c:v>
                </c:pt>
                <c:pt idx="7">
                  <c:v>8</c:v>
                </c:pt>
                <c:pt idx="8">
                  <c:v>9</c:v>
                </c:pt>
                <c:pt idx="9">
                  <c:v>9</c:v>
                </c:pt>
                <c:pt idx="10">
                  <c:v>9</c:v>
                </c:pt>
                <c:pt idx="11">
                  <c:v>9</c:v>
                </c:pt>
                <c:pt idx="12">
                  <c:v>9</c:v>
                </c:pt>
                <c:pt idx="13">
                  <c:v>9</c:v>
                </c:pt>
                <c:pt idx="14">
                  <c:v>9</c:v>
                </c:pt>
                <c:pt idx="15">
                  <c:v>9</c:v>
                </c:pt>
              </c:numCache>
            </c:numRef>
          </c:yVal>
          <c:smooth val="0"/>
        </c:ser>
        <c:ser>
          <c:idx val="2"/>
          <c:order val="2"/>
          <c:tx>
            <c:v>Ore</c:v>
          </c:tx>
          <c:spPr>
            <a:ln w="50800">
              <a:solidFill>
                <a:schemeClr val="accent3">
                  <a:lumMod val="75000"/>
                </a:schemeClr>
              </a:solidFill>
            </a:ln>
          </c:spPr>
          <c:marker>
            <c:symbol val="circle"/>
            <c:size val="6"/>
            <c:spPr>
              <a:solidFill>
                <a:srgbClr val="92D050"/>
              </a:solidFill>
              <a:ln>
                <a:solidFill>
                  <a:srgbClr val="9BBB59">
                    <a:lumMod val="50000"/>
                  </a:srgbClr>
                </a:solidFill>
              </a:ln>
            </c:spPr>
          </c:marker>
          <c:dLbls>
            <c:txPr>
              <a:bodyPr rot="-5400000" vert="horz"/>
              <a:lstStyle/>
              <a:p>
                <a:pPr>
                  <a:defRPr sz="900"/>
                </a:pPr>
                <a:endParaRPr lang="it-IT"/>
              </a:p>
            </c:txPr>
            <c:dLblPos val="t"/>
            <c:showLegendKey val="0"/>
            <c:showVal val="1"/>
            <c:showCatName val="0"/>
            <c:showSerName val="1"/>
            <c:showPercent val="0"/>
            <c:showBubbleSize val="0"/>
            <c:separator> </c:separator>
            <c:showLeaderLines val="0"/>
          </c:dLbls>
          <c:xVal>
            <c:numRef>
              <c:f>Modulo!$P$9:$P$24</c:f>
              <c:numCache>
                <c:formatCode>0.0</c:formatCode>
                <c:ptCount val="16"/>
                <c:pt idx="0">
                  <c:v>0</c:v>
                </c:pt>
                <c:pt idx="1">
                  <c:v>1.3062863392074495</c:v>
                </c:pt>
                <c:pt idx="2">
                  <c:v>2.6069972986446337</c:v>
                </c:pt>
                <c:pt idx="3">
                  <c:v>3.9091589629551757</c:v>
                </c:pt>
                <c:pt idx="4">
                  <c:v>4.6133812290047516</c:v>
                </c:pt>
                <c:pt idx="5">
                  <c:v>5.4172723907922169</c:v>
                </c:pt>
                <c:pt idx="6">
                  <c:v>6.7236570967651552</c:v>
                </c:pt>
                <c:pt idx="7">
                  <c:v>8.023688250238024</c:v>
                </c:pt>
                <c:pt idx="8">
                  <c:v>9.3299745894454738</c:v>
                </c:pt>
                <c:pt idx="9">
                  <c:v>9.3299745894454738</c:v>
                </c:pt>
                <c:pt idx="10">
                  <c:v>9.3299745894454738</c:v>
                </c:pt>
                <c:pt idx="11">
                  <c:v>9.3299745894454738</c:v>
                </c:pt>
                <c:pt idx="12">
                  <c:v>9.3299745894454738</c:v>
                </c:pt>
                <c:pt idx="13">
                  <c:v>9.3299745894454738</c:v>
                </c:pt>
                <c:pt idx="14">
                  <c:v>9.3299745894454738</c:v>
                </c:pt>
                <c:pt idx="15">
                  <c:v>9.3299745894454738</c:v>
                </c:pt>
              </c:numCache>
            </c:numRef>
          </c:xVal>
          <c:yVal>
            <c:numRef>
              <c:f>Modulo!$D$9:$D$24</c:f>
              <c:numCache>
                <c:formatCode>h:mm;@</c:formatCode>
                <c:ptCount val="16"/>
                <c:pt idx="0">
                  <c:v>0.375</c:v>
                </c:pt>
                <c:pt idx="1">
                  <c:v>0.39650000000000002</c:v>
                </c:pt>
                <c:pt idx="2">
                  <c:v>0.41091666666666671</c:v>
                </c:pt>
                <c:pt idx="3">
                  <c:v>0.42800000000000005</c:v>
                </c:pt>
                <c:pt idx="4">
                  <c:v>0.4361666666666667</c:v>
                </c:pt>
                <c:pt idx="5">
                  <c:v>0.44941666666666669</c:v>
                </c:pt>
                <c:pt idx="6">
                  <c:v>0.46380555555555558</c:v>
                </c:pt>
                <c:pt idx="7">
                  <c:v>0.47538888888888892</c:v>
                </c:pt>
                <c:pt idx="8">
                  <c:v>0.48972222222222223</c:v>
                </c:pt>
                <c:pt idx="9">
                  <c:v>0.48972222222222223</c:v>
                </c:pt>
                <c:pt idx="10">
                  <c:v>0.48972222222222223</c:v>
                </c:pt>
                <c:pt idx="11">
                  <c:v>0.48972222222222223</c:v>
                </c:pt>
                <c:pt idx="12">
                  <c:v>0.48972222222222223</c:v>
                </c:pt>
                <c:pt idx="13">
                  <c:v>0.48972222222222223</c:v>
                </c:pt>
                <c:pt idx="14">
                  <c:v>0.48972222222222223</c:v>
                </c:pt>
                <c:pt idx="15">
                  <c:v>0.48972222222222223</c:v>
                </c:pt>
              </c:numCache>
            </c:numRef>
          </c:yVal>
          <c:smooth val="0"/>
        </c:ser>
        <c:dLbls>
          <c:showLegendKey val="0"/>
          <c:showVal val="0"/>
          <c:showCatName val="0"/>
          <c:showSerName val="0"/>
          <c:showPercent val="0"/>
          <c:showBubbleSize val="0"/>
        </c:dLbls>
        <c:axId val="159282240"/>
        <c:axId val="159282816"/>
      </c:scatterChart>
      <c:valAx>
        <c:axId val="159282240"/>
        <c:scaling>
          <c:orientation val="minMax"/>
        </c:scaling>
        <c:delete val="0"/>
        <c:axPos val="b"/>
        <c:majorGridlines>
          <c:spPr>
            <a:ln w="6350">
              <a:solidFill>
                <a:schemeClr val="bg1">
                  <a:lumMod val="65000"/>
                </a:schemeClr>
              </a:solidFill>
            </a:ln>
          </c:spPr>
        </c:majorGridlines>
        <c:title>
          <c:tx>
            <c:rich>
              <a:bodyPr/>
              <a:lstStyle/>
              <a:p>
                <a:pPr>
                  <a:defRPr/>
                </a:pPr>
                <a:r>
                  <a:rPr lang="it-IT"/>
                  <a:t>Distanza</a:t>
                </a:r>
                <a:r>
                  <a:rPr lang="it-IT" baseline="0"/>
                  <a:t> progressiva (km)</a:t>
                </a:r>
              </a:p>
            </c:rich>
          </c:tx>
          <c:layout/>
          <c:overlay val="0"/>
        </c:title>
        <c:numFmt formatCode="0.0" sourceLinked="1"/>
        <c:majorTickMark val="none"/>
        <c:minorTickMark val="none"/>
        <c:tickLblPos val="nextTo"/>
        <c:spPr>
          <a:noFill/>
        </c:spPr>
        <c:txPr>
          <a:bodyPr anchor="ctr" anchorCtr="1"/>
          <a:lstStyle/>
          <a:p>
            <a:pPr>
              <a:defRPr b="1"/>
            </a:pPr>
            <a:endParaRPr lang="it-IT"/>
          </a:p>
        </c:txPr>
        <c:crossAx val="159282816"/>
        <c:crosses val="autoZero"/>
        <c:crossBetween val="midCat"/>
        <c:majorUnit val="1"/>
        <c:minorUnit val="1"/>
      </c:valAx>
      <c:valAx>
        <c:axId val="159282816"/>
        <c:scaling>
          <c:orientation val="minMax"/>
        </c:scaling>
        <c:delete val="0"/>
        <c:axPos val="l"/>
        <c:majorGridlines/>
        <c:minorGridlines/>
        <c:title>
          <c:tx>
            <c:rich>
              <a:bodyPr rot="-5400000" vert="horz"/>
              <a:lstStyle/>
              <a:p>
                <a:pPr>
                  <a:defRPr/>
                </a:pPr>
                <a:r>
                  <a:rPr lang="it-IT"/>
                  <a:t>Altitudine</a:t>
                </a:r>
                <a:r>
                  <a:rPr lang="it-IT" baseline="0"/>
                  <a:t> (metri)</a:t>
                </a:r>
              </a:p>
            </c:rich>
          </c:tx>
          <c:layout/>
          <c:overlay val="0"/>
        </c:title>
        <c:numFmt formatCode="General" sourceLinked="1"/>
        <c:majorTickMark val="none"/>
        <c:minorTickMark val="none"/>
        <c:tickLblPos val="nextTo"/>
        <c:txPr>
          <a:bodyPr/>
          <a:lstStyle/>
          <a:p>
            <a:pPr>
              <a:defRPr b="1"/>
            </a:pPr>
            <a:endParaRPr lang="it-IT"/>
          </a:p>
        </c:txPr>
        <c:crossAx val="159282240"/>
        <c:crosses val="autoZero"/>
        <c:crossBetween val="midCat"/>
        <c:majorUnit val="100"/>
      </c:valAx>
      <c:dTable>
        <c:showHorzBorder val="1"/>
        <c:showVertBorder val="1"/>
        <c:showOutline val="1"/>
        <c:showKeys val="0"/>
        <c:spPr>
          <a:noFill/>
        </c:spPr>
      </c:dTable>
      <c:spPr>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ln w="50800">
          <a:solidFill>
            <a:schemeClr val="accent3">
              <a:lumMod val="75000"/>
            </a:schemeClr>
          </a:solidFill>
        </a:ln>
      </c:spPr>
    </c:plotArea>
    <c:plotVisOnly val="0"/>
    <c:dispBlanksAs val="span"/>
    <c:showDLblsOverMax val="0"/>
  </c:chart>
  <c:spPr>
    <a:ln>
      <a:noFill/>
    </a:ln>
  </c:spPr>
  <c:printSettings>
    <c:headerFooter/>
    <c:pageMargins b="0.75000000000000155" l="0.70000000000000062" r="0.70000000000000062" t="0.75000000000000155" header="0.30000000000000032" footer="0.30000000000000032"/>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54319</xdr:colOff>
      <xdr:row>0</xdr:row>
      <xdr:rowOff>75932</xdr:rowOff>
    </xdr:from>
    <xdr:to>
      <xdr:col>10</xdr:col>
      <xdr:colOff>359860</xdr:colOff>
      <xdr:row>5</xdr:row>
      <xdr:rowOff>3921</xdr:rowOff>
    </xdr:to>
    <xdr:pic>
      <xdr:nvPicPr>
        <xdr:cNvPr id="1025" name="Picture 1" descr="C.A.I. Club Alpino Italiano - Sezione di Treviso"/>
        <xdr:cNvPicPr>
          <a:picLocks noChangeAspect="1" noChangeArrowheads="1"/>
        </xdr:cNvPicPr>
      </xdr:nvPicPr>
      <xdr:blipFill>
        <a:blip xmlns:r="http://schemas.openxmlformats.org/officeDocument/2006/relationships" r:embed="rId1" cstate="print"/>
        <a:srcRect t="8774"/>
        <a:stretch>
          <a:fillRect/>
        </a:stretch>
      </xdr:blipFill>
      <xdr:spPr bwMode="auto">
        <a:xfrm>
          <a:off x="54319" y="75932"/>
          <a:ext cx="3723890" cy="78952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54320</xdr:colOff>
      <xdr:row>6</xdr:row>
      <xdr:rowOff>63375</xdr:rowOff>
    </xdr:from>
    <xdr:to>
      <xdr:col>18</xdr:col>
      <xdr:colOff>561315</xdr:colOff>
      <xdr:row>34</xdr:row>
      <xdr:rowOff>141435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54853</xdr:colOff>
      <xdr:row>0</xdr:row>
      <xdr:rowOff>2</xdr:rowOff>
    </xdr:from>
    <xdr:to>
      <xdr:col>6</xdr:col>
      <xdr:colOff>400694</xdr:colOff>
      <xdr:row>5</xdr:row>
      <xdr:rowOff>4711</xdr:rowOff>
    </xdr:to>
    <xdr:pic>
      <xdr:nvPicPr>
        <xdr:cNvPr id="3" name="Picture 1" descr="C.A.I. Club Alpino Italiano - Sezione di Treviso"/>
        <xdr:cNvPicPr>
          <a:picLocks noChangeArrowheads="1"/>
        </xdr:cNvPicPr>
      </xdr:nvPicPr>
      <xdr:blipFill>
        <a:blip xmlns:r="http://schemas.openxmlformats.org/officeDocument/2006/relationships" r:embed="rId2" cstate="print"/>
        <a:srcRect/>
        <a:stretch>
          <a:fillRect/>
        </a:stretch>
      </xdr:blipFill>
      <xdr:spPr bwMode="auto">
        <a:xfrm>
          <a:off x="54853" y="2"/>
          <a:ext cx="3722784" cy="864788"/>
        </a:xfrm>
        <a:prstGeom prst="rect">
          <a:avLst/>
        </a:prstGeom>
        <a:noFill/>
      </xdr:spPr>
    </xdr:pic>
    <xdr:clientData/>
  </xdr:twoCellAnchor>
  <xdr:oneCellAnchor>
    <xdr:from>
      <xdr:col>2</xdr:col>
      <xdr:colOff>4034</xdr:colOff>
      <xdr:row>34</xdr:row>
      <xdr:rowOff>54292</xdr:rowOff>
    </xdr:from>
    <xdr:ext cx="8198142" cy="248851"/>
    <xdr:sp macro="" textlink="">
      <xdr:nvSpPr>
        <xdr:cNvPr id="6" name="CasellaDiTesto 5"/>
        <xdr:cNvSpPr txBox="1"/>
      </xdr:nvSpPr>
      <xdr:spPr>
        <a:xfrm>
          <a:off x="538188" y="6418878"/>
          <a:ext cx="8198142"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a:r>
            <a:rPr lang="it-IT" sz="1000" b="1" baseline="0"/>
            <a:t>Nota:</a:t>
          </a:r>
          <a:r>
            <a:rPr lang="it-IT" sz="1000" baseline="0"/>
            <a:t> In verticale è riportato il numero di ogni tratto ed il relativo orario di inizio. </a:t>
          </a:r>
          <a:r>
            <a:rPr lang="it-IT" sz="1000" b="0" baseline="0"/>
            <a:t>L</a:t>
          </a:r>
          <a:r>
            <a:rPr lang="it-IT" sz="1000" baseline="0"/>
            <a:t>'ultimo tratto corrisponde al punto noto ed all'orario di fine escursione.</a:t>
          </a:r>
          <a:endParaRPr lang="it-IT" sz="1000"/>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theme="3" tint="0.39997558519241921"/>
  </sheetPr>
  <dimension ref="A1:Z38"/>
  <sheetViews>
    <sheetView zoomScale="115" zoomScaleNormal="115" workbookViewId="0">
      <selection activeCell="I25" sqref="I25:V25"/>
    </sheetView>
  </sheetViews>
  <sheetFormatPr defaultRowHeight="12" x14ac:dyDescent="0.25"/>
  <cols>
    <col min="1" max="1" width="2.7109375" style="2" customWidth="1"/>
    <col min="2" max="2" width="5.7109375" style="15" customWidth="1"/>
    <col min="3" max="3" width="2.7109375" style="80" hidden="1" customWidth="1"/>
    <col min="4" max="4" width="5.7109375" style="85" hidden="1" customWidth="1"/>
    <col min="5" max="5" width="5.7109375" style="2" customWidth="1"/>
    <col min="6" max="6" width="11.7109375" style="2" customWidth="1"/>
    <col min="7" max="7" width="5.7109375" style="2" customWidth="1"/>
    <col min="8" max="8" width="5.7109375" style="2" hidden="1" customWidth="1"/>
    <col min="9" max="9" width="16.7109375" style="2" customWidth="1"/>
    <col min="10" max="10" width="5.7109375" style="2" customWidth="1"/>
    <col min="11" max="11" width="6.7109375" style="2" customWidth="1"/>
    <col min="12" max="12" width="4.7109375" style="15" customWidth="1"/>
    <col min="13" max="13" width="4.7109375" style="2" customWidth="1"/>
    <col min="14" max="15" width="5.7109375" style="15" customWidth="1"/>
    <col min="16" max="16" width="5.7109375" style="2" hidden="1" customWidth="1"/>
    <col min="17" max="19" width="4.7109375" style="2" customWidth="1"/>
    <col min="20" max="22" width="5.7109375" style="2" customWidth="1"/>
    <col min="23" max="23" width="16.7109375" style="2" customWidth="1"/>
    <col min="24" max="24" width="8.7109375" style="2" customWidth="1"/>
    <col min="25" max="25" width="14.85546875" style="2" customWidth="1"/>
    <col min="26" max="26" width="38" style="2" customWidth="1"/>
    <col min="27" max="16384" width="9.140625" style="2"/>
  </cols>
  <sheetData>
    <row r="1" spans="1:26" ht="14.1" customHeight="1" x14ac:dyDescent="0.25">
      <c r="A1" s="65"/>
      <c r="B1" s="23"/>
      <c r="C1" s="74"/>
      <c r="D1" s="81"/>
      <c r="E1" s="23"/>
      <c r="F1" s="23"/>
      <c r="G1" s="23"/>
      <c r="H1" s="23"/>
      <c r="I1" s="24"/>
      <c r="J1" s="23"/>
      <c r="K1" s="23"/>
      <c r="L1" s="231" t="str">
        <f>IF(A1="ver","Versione 2.5 del 10.04.2015","")</f>
        <v/>
      </c>
      <c r="M1" s="231"/>
      <c r="N1" s="231"/>
      <c r="O1" s="231"/>
      <c r="P1" s="231"/>
      <c r="Q1" s="231"/>
      <c r="R1" s="231"/>
      <c r="S1" s="231"/>
      <c r="T1" s="231"/>
      <c r="U1" s="231"/>
      <c r="V1" s="232"/>
      <c r="W1" s="214" t="s">
        <v>25</v>
      </c>
      <c r="X1" s="216"/>
    </row>
    <row r="2" spans="1:26" ht="14.1" customHeight="1" x14ac:dyDescent="0.25">
      <c r="A2" s="50"/>
      <c r="B2" s="26"/>
      <c r="C2" s="75"/>
      <c r="D2" s="82"/>
      <c r="E2" s="26"/>
      <c r="F2" s="26"/>
      <c r="G2" s="26"/>
      <c r="H2" s="26"/>
      <c r="I2" s="14"/>
      <c r="J2" s="26"/>
      <c r="K2" s="26"/>
      <c r="L2" s="229" t="s">
        <v>28</v>
      </c>
      <c r="M2" s="229"/>
      <c r="N2" s="229"/>
      <c r="O2" s="229"/>
      <c r="P2" s="229"/>
      <c r="Q2" s="229"/>
      <c r="R2" s="229"/>
      <c r="S2" s="229"/>
      <c r="T2" s="229"/>
      <c r="U2" s="229"/>
      <c r="V2" s="230"/>
      <c r="W2" s="215"/>
      <c r="X2" s="217"/>
    </row>
    <row r="3" spans="1:26" ht="14.1" customHeight="1" x14ac:dyDescent="0.25">
      <c r="A3" s="50"/>
      <c r="B3" s="26"/>
      <c r="C3" s="75"/>
      <c r="D3" s="82"/>
      <c r="E3" s="26"/>
      <c r="F3" s="26"/>
      <c r="G3" s="26"/>
      <c r="H3" s="26"/>
      <c r="I3" s="14"/>
      <c r="J3" s="26"/>
      <c r="K3" s="26"/>
      <c r="L3" s="229"/>
      <c r="M3" s="229"/>
      <c r="N3" s="229"/>
      <c r="O3" s="229"/>
      <c r="P3" s="229"/>
      <c r="Q3" s="229"/>
      <c r="R3" s="229"/>
      <c r="S3" s="229"/>
      <c r="T3" s="229"/>
      <c r="U3" s="229"/>
      <c r="V3" s="230"/>
      <c r="W3" s="218">
        <v>1</v>
      </c>
      <c r="X3" s="219"/>
    </row>
    <row r="4" spans="1:26" ht="14.1" customHeight="1" x14ac:dyDescent="0.25">
      <c r="A4" s="50"/>
      <c r="B4" s="26"/>
      <c r="C4" s="75"/>
      <c r="D4" s="82"/>
      <c r="E4" s="26"/>
      <c r="F4" s="26"/>
      <c r="G4" s="26"/>
      <c r="H4" s="26"/>
      <c r="I4" s="14"/>
      <c r="J4" s="26"/>
      <c r="K4" s="26"/>
      <c r="L4" s="229"/>
      <c r="M4" s="229"/>
      <c r="N4" s="229"/>
      <c r="O4" s="229"/>
      <c r="P4" s="229"/>
      <c r="Q4" s="229"/>
      <c r="R4" s="229"/>
      <c r="S4" s="229"/>
      <c r="T4" s="229"/>
      <c r="U4" s="229"/>
      <c r="V4" s="230"/>
      <c r="W4" s="218"/>
      <c r="X4" s="219"/>
    </row>
    <row r="5" spans="1:26" ht="14.1" customHeight="1" x14ac:dyDescent="0.25">
      <c r="A5" s="66"/>
      <c r="B5" s="20"/>
      <c r="C5" s="76"/>
      <c r="D5" s="83"/>
      <c r="E5" s="20"/>
      <c r="F5" s="20"/>
      <c r="G5" s="20"/>
      <c r="H5" s="20"/>
      <c r="I5" s="21"/>
      <c r="J5" s="20"/>
      <c r="K5" s="20"/>
      <c r="L5" s="233" t="str">
        <f>IF(A1="mbmz","Realizzato da: Mauro Bettiol e Massimiliano Zanatta","")</f>
        <v/>
      </c>
      <c r="M5" s="233"/>
      <c r="N5" s="233"/>
      <c r="O5" s="233"/>
      <c r="P5" s="233"/>
      <c r="Q5" s="233"/>
      <c r="R5" s="233"/>
      <c r="S5" s="233"/>
      <c r="T5" s="233"/>
      <c r="U5" s="233"/>
      <c r="V5" s="234"/>
      <c r="W5" s="218"/>
      <c r="X5" s="219"/>
    </row>
    <row r="6" spans="1:26" ht="34.35" customHeight="1" thickBot="1" x14ac:dyDescent="0.3">
      <c r="A6" s="28" t="s">
        <v>1</v>
      </c>
      <c r="B6" s="29"/>
      <c r="C6" s="77"/>
      <c r="D6" s="84"/>
      <c r="E6" s="29"/>
      <c r="F6" s="29"/>
      <c r="G6" s="58" t="s">
        <v>2</v>
      </c>
      <c r="H6" s="58"/>
      <c r="I6" s="30">
        <v>43518</v>
      </c>
      <c r="J6" s="241" t="s">
        <v>26</v>
      </c>
      <c r="K6" s="241"/>
      <c r="L6" s="222" t="s">
        <v>58</v>
      </c>
      <c r="M6" s="223"/>
      <c r="N6" s="223"/>
      <c r="O6" s="223"/>
      <c r="P6" s="223"/>
      <c r="Q6" s="223"/>
      <c r="R6" s="223"/>
      <c r="S6" s="223"/>
      <c r="T6" s="223"/>
      <c r="U6" s="223"/>
      <c r="V6" s="224"/>
      <c r="W6" s="220"/>
      <c r="X6" s="221"/>
    </row>
    <row r="7" spans="1:26" s="1" customFormat="1" ht="15" customHeight="1" x14ac:dyDescent="0.25">
      <c r="A7" s="237" t="s">
        <v>3</v>
      </c>
      <c r="B7" s="238"/>
      <c r="C7" s="244" t="s">
        <v>51</v>
      </c>
      <c r="D7" s="245"/>
      <c r="E7" s="242" t="s">
        <v>4</v>
      </c>
      <c r="F7" s="242"/>
      <c r="G7" s="242"/>
      <c r="H7" s="119" t="s">
        <v>51</v>
      </c>
      <c r="I7" s="242" t="s">
        <v>5</v>
      </c>
      <c r="J7" s="242"/>
      <c r="K7" s="119" t="s">
        <v>0</v>
      </c>
      <c r="L7" s="239" t="s">
        <v>16</v>
      </c>
      <c r="M7" s="243"/>
      <c r="N7" s="235" t="s">
        <v>6</v>
      </c>
      <c r="O7" s="236"/>
      <c r="P7" s="120" t="s">
        <v>51</v>
      </c>
      <c r="Q7" s="239" t="s">
        <v>37</v>
      </c>
      <c r="R7" s="243"/>
      <c r="S7" s="239" t="s">
        <v>7</v>
      </c>
      <c r="T7" s="238"/>
      <c r="U7" s="239" t="s">
        <v>21</v>
      </c>
      <c r="V7" s="240"/>
      <c r="W7" s="225" t="s">
        <v>29</v>
      </c>
      <c r="X7" s="226"/>
    </row>
    <row r="8" spans="1:26" s="1" customFormat="1" ht="15" customHeight="1" x14ac:dyDescent="0.25">
      <c r="A8" s="121" t="s">
        <v>18</v>
      </c>
      <c r="B8" s="122" t="s">
        <v>17</v>
      </c>
      <c r="C8" s="123" t="s">
        <v>18</v>
      </c>
      <c r="D8" s="124" t="s">
        <v>17</v>
      </c>
      <c r="E8" s="179" t="s">
        <v>24</v>
      </c>
      <c r="F8" s="180"/>
      <c r="G8" s="125" t="s">
        <v>8</v>
      </c>
      <c r="H8" s="125" t="s">
        <v>8</v>
      </c>
      <c r="I8" s="125" t="s">
        <v>24</v>
      </c>
      <c r="J8" s="125" t="s">
        <v>8</v>
      </c>
      <c r="K8" s="125" t="s">
        <v>23</v>
      </c>
      <c r="L8" s="125" t="s">
        <v>9</v>
      </c>
      <c r="M8" s="125" t="s">
        <v>10</v>
      </c>
      <c r="N8" s="125" t="s">
        <v>11</v>
      </c>
      <c r="O8" s="125" t="s">
        <v>12</v>
      </c>
      <c r="P8" s="126" t="s">
        <v>36</v>
      </c>
      <c r="Q8" s="127" t="s">
        <v>19</v>
      </c>
      <c r="R8" s="127" t="s">
        <v>20</v>
      </c>
      <c r="S8" s="128" t="s">
        <v>15</v>
      </c>
      <c r="T8" s="129" t="s">
        <v>22</v>
      </c>
      <c r="U8" s="130" t="s">
        <v>38</v>
      </c>
      <c r="V8" s="131" t="s">
        <v>39</v>
      </c>
      <c r="W8" s="227"/>
      <c r="X8" s="228"/>
    </row>
    <row r="9" spans="1:26" ht="21" customHeight="1" x14ac:dyDescent="0.25">
      <c r="A9" s="34">
        <v>1</v>
      </c>
      <c r="B9" s="3">
        <v>0.375</v>
      </c>
      <c r="C9" s="78">
        <v>1</v>
      </c>
      <c r="D9" s="73">
        <f>IF(B9="",0,B9)</f>
        <v>0.375</v>
      </c>
      <c r="E9" s="177" t="s">
        <v>59</v>
      </c>
      <c r="F9" s="178"/>
      <c r="G9" s="4">
        <v>1631</v>
      </c>
      <c r="H9" s="72">
        <f>IF(G9="",0,G9)</f>
        <v>1631</v>
      </c>
      <c r="I9" s="13" t="s">
        <v>68</v>
      </c>
      <c r="J9" s="4">
        <v>1759</v>
      </c>
      <c r="K9" s="5">
        <f>IFERROR(IF(AND(I9="SOSTA",J9&lt;&gt;G9),"",IF(J9="","",J9-G9)),"")</f>
        <v>128</v>
      </c>
      <c r="L9" s="48"/>
      <c r="M9" s="8" t="str">
        <f>IF(OR(L9&lt;0,L9&gt;359),"",IF(L9="","",IF(L9&lt;180,L9+180,L9-180)))</f>
        <v/>
      </c>
      <c r="N9" s="86">
        <v>1300</v>
      </c>
      <c r="O9" s="6">
        <f>IFERROR(IF(AND(I9="SOSTA",N9&lt;&gt;0),"",IF(N9="","",SQRT(POWER(N9,2)+POWER(K9,2)))),"")</f>
        <v>1306.2863392074496</v>
      </c>
      <c r="P9" s="56">
        <v>0</v>
      </c>
      <c r="Q9" s="7">
        <f>IFERROR(IF(AND(I9="SOSTA",O9=0),0,IF(N9=0,"",IF(O9="","",K9/N9))),"")</f>
        <v>9.8461538461538461E-2</v>
      </c>
      <c r="R9" s="8">
        <f>IFERROR(IF(Q9="","",ATAN(Q9)*180/PI()),"")</f>
        <v>5.6233053020539341</v>
      </c>
      <c r="S9" s="9">
        <v>12</v>
      </c>
      <c r="T9" s="10">
        <f>IFERROR(IF(OR(S9&lt;0,S9&gt;240),"",IF(S9="","",IF(AND(I9="SOSTA",S9&gt;0),S9/1440,((((N9/1000)+((ABS(K9))/100))*S9)/1440)))),"")</f>
        <v>2.1500000000000002E-2</v>
      </c>
      <c r="U9" s="18">
        <f>IFERROR(IF(S9="","",IF(I9="SOSTA",0,IF(T9="","",O9/(T9*24*1000)))),"")</f>
        <v>2.5315626728826541</v>
      </c>
      <c r="V9" s="6">
        <f>IFERROR(IF(S9="","",IF(I9="SOSTA",0,IF(T9="","",K9/(T9*24)))),"")</f>
        <v>248.06201550387595</v>
      </c>
      <c r="W9" s="212" t="s">
        <v>62</v>
      </c>
      <c r="X9" s="213"/>
      <c r="Z9" s="17"/>
    </row>
    <row r="10" spans="1:26" ht="21" customHeight="1" x14ac:dyDescent="0.25">
      <c r="A10" s="34">
        <f>A9+1</f>
        <v>2</v>
      </c>
      <c r="B10" s="11">
        <f>IFERROR(IF(OR(B9&lt;0,B9&gt;1),"",IF(I10="","",B9+T9)),"")</f>
        <v>0.39650000000000002</v>
      </c>
      <c r="C10" s="79">
        <f t="shared" ref="C10:C24" si="0">IF(O9="",C9,C9+1)</f>
        <v>2</v>
      </c>
      <c r="D10" s="11">
        <f>IF(T9="",D9,D9+T9)</f>
        <v>0.39650000000000002</v>
      </c>
      <c r="E10" s="133" t="str">
        <f t="shared" ref="E10:E23" si="1">IF(I10="","",IF(I10="SOSTA","SOSTA",IF(I9="SOSTA",I8,I9)))</f>
        <v>sotto col della croce q.</v>
      </c>
      <c r="F10" s="134"/>
      <c r="G10" s="12">
        <f t="shared" ref="G10:G23" si="2">IF(E10="","",IF(E9="SOSTA",G9,J9))</f>
        <v>1759</v>
      </c>
      <c r="H10" s="12">
        <f t="shared" ref="H10:H24" si="3">IF(J9="",H9,IF(E9="SOSTA",H9,J9))</f>
        <v>1759</v>
      </c>
      <c r="I10" s="13" t="s">
        <v>60</v>
      </c>
      <c r="J10" s="4">
        <v>1802</v>
      </c>
      <c r="K10" s="5">
        <f t="shared" ref="K10:K23" si="4">IFERROR(IF(AND(I10="SOSTA",J10&lt;&gt;G10),"",IF(J10="","",J10-G10)),"")</f>
        <v>43</v>
      </c>
      <c r="L10" s="48"/>
      <c r="M10" s="8" t="str">
        <f t="shared" ref="M10:M23" si="5">IF(OR(L10&lt;0,L10&gt;359),"",IF(L10="","",IF(L10&lt;180,L10+180,L10-180)))</f>
        <v/>
      </c>
      <c r="N10" s="86">
        <v>1300</v>
      </c>
      <c r="O10" s="6">
        <f>IFERROR(IF(AND(I10="SOSTA",N10&lt;&gt;0),"",IF(N10="","",SQRT(POWER(N10,2)+POWER(K10,2)))),"")</f>
        <v>1300.7109594371841</v>
      </c>
      <c r="P10" s="37">
        <f>IF(O9="",0,O9/1000)</f>
        <v>1.3062863392074495</v>
      </c>
      <c r="Q10" s="7">
        <f>IFERROR(IF(AND(I10="SOSTA",O10=0),0,IF(N10=0,"",IF(O10="","",K10/N10))),"")</f>
        <v>3.307692307692308E-2</v>
      </c>
      <c r="R10" s="8">
        <f t="shared" ref="R10:R23" si="6">IFERROR(IF(Q10="","",ATAN(Q10)*180/PI()),"")</f>
        <v>1.894477387979296</v>
      </c>
      <c r="S10" s="9">
        <v>12</v>
      </c>
      <c r="T10" s="10">
        <f t="shared" ref="T10:T23" si="7">IFERROR(IF(OR(S10&lt;0,S10&gt;240),"",IF(S10="","",IF(AND(I10="SOSTA",S10&gt;0),S10/1440,((((N10/1000)+((ABS(K10))/100))*S10)/1440)))),"")</f>
        <v>1.4416666666666664E-2</v>
      </c>
      <c r="U10" s="18">
        <f t="shared" ref="U10:U23" si="8">IFERROR(IF(S10="","",IF(I10="SOSTA",0,IF(T10="","",O10/(T10*24*1000)))),"")</f>
        <v>3.7592802295872372</v>
      </c>
      <c r="V10" s="6">
        <f t="shared" ref="V10:V23" si="9">IFERROR(IF(S10="","",IF(I10="SOSTA",0,IF(T10="","",K10/(T10*24)))),"")</f>
        <v>124.27745664739885</v>
      </c>
      <c r="W10" s="212">
        <v>131</v>
      </c>
      <c r="X10" s="213"/>
      <c r="Y10" s="17"/>
    </row>
    <row r="11" spans="1:26" ht="21" customHeight="1" x14ac:dyDescent="0.25">
      <c r="A11" s="34">
        <f>A10+1</f>
        <v>3</v>
      </c>
      <c r="B11" s="11">
        <f t="shared" ref="B11:B24" si="10">IFERROR(IF(I11="","",B10+T10),"")</f>
        <v>0.41091666666666671</v>
      </c>
      <c r="C11" s="79">
        <f t="shared" si="0"/>
        <v>3</v>
      </c>
      <c r="D11" s="11">
        <f>IF(T10="",MAX(D$9:D10),D10+T10)</f>
        <v>0.41091666666666671</v>
      </c>
      <c r="E11" s="133" t="str">
        <f t="shared" si="1"/>
        <v>quadrivio q.</v>
      </c>
      <c r="F11" s="134"/>
      <c r="G11" s="12">
        <f t="shared" si="2"/>
        <v>1802</v>
      </c>
      <c r="H11" s="12">
        <f t="shared" si="3"/>
        <v>1802</v>
      </c>
      <c r="I11" s="13" t="s">
        <v>61</v>
      </c>
      <c r="J11" s="4">
        <v>1877</v>
      </c>
      <c r="K11" s="5">
        <f t="shared" si="4"/>
        <v>75</v>
      </c>
      <c r="L11" s="48"/>
      <c r="M11" s="8" t="str">
        <f t="shared" si="5"/>
        <v/>
      </c>
      <c r="N11" s="86">
        <v>1300</v>
      </c>
      <c r="O11" s="6">
        <f t="shared" ref="O11:O23" si="11">IFERROR(IF(AND(I11="SOSTA",N11&lt;&gt;0),"",IF(N11="","",SQRT(POWER(N11,2)+POWER(K11,2)))),"")</f>
        <v>1302.1616643105417</v>
      </c>
      <c r="P11" s="37">
        <f>IF(O10="",MAX(P$9:P10),P10+O10/1000)</f>
        <v>2.6069972986446337</v>
      </c>
      <c r="Q11" s="7">
        <f t="shared" ref="Q11:Q23" si="12">IFERROR(IF(AND(I11="SOSTA",O11=0),0,IF(N11=0,"",IF(O11="","",K11/N11))),"")</f>
        <v>5.7692307692307696E-2</v>
      </c>
      <c r="R11" s="8">
        <f t="shared" si="6"/>
        <v>3.3018656744350037</v>
      </c>
      <c r="S11" s="9">
        <v>12</v>
      </c>
      <c r="T11" s="10">
        <f t="shared" si="7"/>
        <v>1.7083333333333332E-2</v>
      </c>
      <c r="U11" s="18">
        <f t="shared" si="8"/>
        <v>3.1760040592940042</v>
      </c>
      <c r="V11" s="6">
        <f t="shared" si="9"/>
        <v>182.92682926829269</v>
      </c>
      <c r="W11" s="212" t="s">
        <v>62</v>
      </c>
      <c r="X11" s="213"/>
      <c r="Y11" s="68"/>
    </row>
    <row r="12" spans="1:26" ht="21" customHeight="1" x14ac:dyDescent="0.25">
      <c r="A12" s="34">
        <f t="shared" ref="A12:A24" si="13">A11+1</f>
        <v>4</v>
      </c>
      <c r="B12" s="11">
        <f t="shared" si="10"/>
        <v>0.42800000000000005</v>
      </c>
      <c r="C12" s="79">
        <f t="shared" si="0"/>
        <v>4</v>
      </c>
      <c r="D12" s="11">
        <f>IF(T11="",MAX(D$9:D11),D11+T11)</f>
        <v>0.42800000000000005</v>
      </c>
      <c r="E12" s="133" t="str">
        <f t="shared" si="1"/>
        <v>m.ga nemes</v>
      </c>
      <c r="F12" s="134"/>
      <c r="G12" s="12">
        <f t="shared" si="2"/>
        <v>1877</v>
      </c>
      <c r="H12" s="12">
        <f t="shared" si="3"/>
        <v>1877</v>
      </c>
      <c r="I12" s="13" t="s">
        <v>63</v>
      </c>
      <c r="J12" s="4">
        <v>1800</v>
      </c>
      <c r="K12" s="5">
        <f t="shared" si="4"/>
        <v>-77</v>
      </c>
      <c r="L12" s="48"/>
      <c r="M12" s="8" t="str">
        <f t="shared" si="5"/>
        <v/>
      </c>
      <c r="N12" s="86">
        <v>700</v>
      </c>
      <c r="O12" s="6">
        <f t="shared" si="11"/>
        <v>704.22226604957609</v>
      </c>
      <c r="P12" s="37">
        <f>IF(O11="",MAX(P$9:P11),P11+O11/1000)</f>
        <v>3.9091589629551757</v>
      </c>
      <c r="Q12" s="7">
        <f t="shared" si="12"/>
        <v>-0.11</v>
      </c>
      <c r="R12" s="8">
        <f t="shared" si="6"/>
        <v>-6.2772984895975545</v>
      </c>
      <c r="S12" s="9">
        <v>8</v>
      </c>
      <c r="T12" s="10">
        <f t="shared" si="7"/>
        <v>8.1666666666666658E-3</v>
      </c>
      <c r="U12" s="18">
        <f t="shared" si="8"/>
        <v>3.592970745150899</v>
      </c>
      <c r="V12" s="6">
        <f t="shared" si="9"/>
        <v>-392.85714285714289</v>
      </c>
      <c r="W12" s="212" t="s">
        <v>64</v>
      </c>
      <c r="X12" s="213"/>
    </row>
    <row r="13" spans="1:26" ht="21" customHeight="1" x14ac:dyDescent="0.25">
      <c r="A13" s="34">
        <f t="shared" si="13"/>
        <v>5</v>
      </c>
      <c r="B13" s="11">
        <f t="shared" si="10"/>
        <v>0.4361666666666667</v>
      </c>
      <c r="C13" s="79">
        <f t="shared" si="0"/>
        <v>5</v>
      </c>
      <c r="D13" s="11">
        <f>IF(T12="",MAX(D$9:D12),D12+T12)</f>
        <v>0.4361666666666667</v>
      </c>
      <c r="E13" s="133" t="str">
        <f t="shared" si="1"/>
        <v>curva bivio sent.nero</v>
      </c>
      <c r="F13" s="134"/>
      <c r="G13" s="12">
        <f t="shared" si="2"/>
        <v>1800</v>
      </c>
      <c r="H13" s="12">
        <f t="shared" si="3"/>
        <v>1800</v>
      </c>
      <c r="I13" s="13" t="s">
        <v>65</v>
      </c>
      <c r="J13" s="4">
        <v>1879</v>
      </c>
      <c r="K13" s="5">
        <f t="shared" si="4"/>
        <v>79</v>
      </c>
      <c r="L13" s="48"/>
      <c r="M13" s="8" t="str">
        <f t="shared" si="5"/>
        <v/>
      </c>
      <c r="N13" s="86">
        <v>800</v>
      </c>
      <c r="O13" s="6">
        <f t="shared" si="11"/>
        <v>803.89116178746485</v>
      </c>
      <c r="P13" s="37">
        <f>IF(O12="",MAX(P$9:P12),P12+O12/1000)</f>
        <v>4.6133812290047516</v>
      </c>
      <c r="Q13" s="7">
        <f t="shared" si="12"/>
        <v>9.8750000000000004E-2</v>
      </c>
      <c r="R13" s="8">
        <f t="shared" si="6"/>
        <v>5.6396737783557986</v>
      </c>
      <c r="S13" s="9">
        <v>12</v>
      </c>
      <c r="T13" s="10">
        <f t="shared" si="7"/>
        <v>1.3250000000000001E-2</v>
      </c>
      <c r="U13" s="18">
        <f t="shared" si="8"/>
        <v>2.5279596282624675</v>
      </c>
      <c r="V13" s="6">
        <f t="shared" si="9"/>
        <v>248.4276729559748</v>
      </c>
      <c r="W13" s="212">
        <v>156</v>
      </c>
      <c r="X13" s="213"/>
    </row>
    <row r="14" spans="1:26" ht="21" customHeight="1" x14ac:dyDescent="0.25">
      <c r="A14" s="34">
        <f t="shared" si="13"/>
        <v>6</v>
      </c>
      <c r="B14" s="11">
        <f t="shared" si="10"/>
        <v>0.44941666666666669</v>
      </c>
      <c r="C14" s="79">
        <f t="shared" si="0"/>
        <v>6</v>
      </c>
      <c r="D14" s="11">
        <f>IF(T13="",MAX(D$9:D13),D13+T13)</f>
        <v>0.44941666666666669</v>
      </c>
      <c r="E14" s="133" t="str">
        <f t="shared" si="1"/>
        <v>coltrondo</v>
      </c>
      <c r="F14" s="134"/>
      <c r="G14" s="12">
        <f t="shared" si="2"/>
        <v>1879</v>
      </c>
      <c r="H14" s="12">
        <f t="shared" si="3"/>
        <v>1879</v>
      </c>
      <c r="I14" s="13" t="s">
        <v>66</v>
      </c>
      <c r="J14" s="4">
        <v>1750</v>
      </c>
      <c r="K14" s="5">
        <f t="shared" si="4"/>
        <v>-129</v>
      </c>
      <c r="L14" s="48"/>
      <c r="M14" s="8" t="str">
        <f t="shared" si="5"/>
        <v/>
      </c>
      <c r="N14" s="86">
        <v>1300</v>
      </c>
      <c r="O14" s="6">
        <f t="shared" si="11"/>
        <v>1306.384705972938</v>
      </c>
      <c r="P14" s="37">
        <f>IF(O13="",MAX(P$9:P13),P13+O13/1000)</f>
        <v>5.4172723907922169</v>
      </c>
      <c r="Q14" s="7">
        <f t="shared" si="12"/>
        <v>-9.9230769230769234E-2</v>
      </c>
      <c r="R14" s="8">
        <f t="shared" si="6"/>
        <v>-5.6669525186915619</v>
      </c>
      <c r="S14" s="9">
        <v>8</v>
      </c>
      <c r="T14" s="10">
        <f t="shared" si="7"/>
        <v>1.4388888888888889E-2</v>
      </c>
      <c r="U14" s="18">
        <f t="shared" si="8"/>
        <v>3.7829672952884308</v>
      </c>
      <c r="V14" s="6">
        <f t="shared" si="9"/>
        <v>-373.55212355212353</v>
      </c>
      <c r="W14" s="212" t="s">
        <v>67</v>
      </c>
      <c r="X14" s="213"/>
    </row>
    <row r="15" spans="1:26" ht="21" customHeight="1" x14ac:dyDescent="0.25">
      <c r="A15" s="34">
        <f>A14+1</f>
        <v>7</v>
      </c>
      <c r="B15" s="11">
        <f t="shared" si="10"/>
        <v>0.46380555555555558</v>
      </c>
      <c r="C15" s="79">
        <f t="shared" si="0"/>
        <v>7</v>
      </c>
      <c r="D15" s="11">
        <f>IF(T14="",MAX(D$9:D14),D14+T14)</f>
        <v>0.46380555555555558</v>
      </c>
      <c r="E15" s="133" t="str">
        <f t="shared" si="1"/>
        <v>impluvio incr.strada q</v>
      </c>
      <c r="F15" s="134"/>
      <c r="G15" s="12">
        <f t="shared" si="2"/>
        <v>1750</v>
      </c>
      <c r="H15" s="12">
        <f t="shared" si="3"/>
        <v>1750</v>
      </c>
      <c r="I15" s="13" t="s">
        <v>68</v>
      </c>
      <c r="J15" s="4">
        <v>1759</v>
      </c>
      <c r="K15" s="5">
        <f t="shared" si="4"/>
        <v>9</v>
      </c>
      <c r="L15" s="48"/>
      <c r="M15" s="8" t="str">
        <f t="shared" si="5"/>
        <v/>
      </c>
      <c r="N15" s="86">
        <v>1300</v>
      </c>
      <c r="O15" s="6">
        <f t="shared" si="11"/>
        <v>1300.0311534728696</v>
      </c>
      <c r="P15" s="37">
        <f>IF(O14="",MAX(P$9:P14),P14+O14/1000)</f>
        <v>6.7236570967651552</v>
      </c>
      <c r="Q15" s="7">
        <f t="shared" si="12"/>
        <v>6.9230769230769233E-3</v>
      </c>
      <c r="R15" s="8">
        <f t="shared" si="6"/>
        <v>0.39665675189801208</v>
      </c>
      <c r="S15" s="9">
        <v>12</v>
      </c>
      <c r="T15" s="10">
        <f t="shared" si="7"/>
        <v>1.1583333333333333E-2</v>
      </c>
      <c r="U15" s="18">
        <f t="shared" si="8"/>
        <v>4.6763710556578051</v>
      </c>
      <c r="V15" s="6">
        <f t="shared" si="9"/>
        <v>32.374100719424462</v>
      </c>
      <c r="W15" s="212" t="s">
        <v>69</v>
      </c>
      <c r="X15" s="213"/>
    </row>
    <row r="16" spans="1:26" ht="21" customHeight="1" x14ac:dyDescent="0.25">
      <c r="A16" s="34">
        <f t="shared" si="13"/>
        <v>8</v>
      </c>
      <c r="B16" s="11">
        <f t="shared" si="10"/>
        <v>0.47538888888888892</v>
      </c>
      <c r="C16" s="79">
        <f t="shared" si="0"/>
        <v>8</v>
      </c>
      <c r="D16" s="11">
        <f>IF(T15="",MAX(D$9:D15),D15+T15)</f>
        <v>0.47538888888888892</v>
      </c>
      <c r="E16" s="133" t="str">
        <f t="shared" si="1"/>
        <v>sotto col della croce q.</v>
      </c>
      <c r="F16" s="134"/>
      <c r="G16" s="12">
        <f t="shared" si="2"/>
        <v>1759</v>
      </c>
      <c r="H16" s="12">
        <f t="shared" si="3"/>
        <v>1759</v>
      </c>
      <c r="I16" s="13" t="s">
        <v>59</v>
      </c>
      <c r="J16" s="4">
        <v>1631</v>
      </c>
      <c r="K16" s="5">
        <f t="shared" si="4"/>
        <v>-128</v>
      </c>
      <c r="L16" s="48"/>
      <c r="M16" s="8" t="str">
        <f t="shared" si="5"/>
        <v/>
      </c>
      <c r="N16" s="86">
        <v>1300</v>
      </c>
      <c r="O16" s="6">
        <f t="shared" si="11"/>
        <v>1306.2863392074496</v>
      </c>
      <c r="P16" s="37">
        <f>IF(O15="",MAX(P$9:P15),P15+O15/1000)</f>
        <v>8.023688250238024</v>
      </c>
      <c r="Q16" s="7">
        <f t="shared" si="12"/>
        <v>-9.8461538461538461E-2</v>
      </c>
      <c r="R16" s="8">
        <f t="shared" si="6"/>
        <v>-5.6233053020539341</v>
      </c>
      <c r="S16" s="9">
        <v>8</v>
      </c>
      <c r="T16" s="10">
        <f t="shared" si="7"/>
        <v>1.4333333333333333E-2</v>
      </c>
      <c r="U16" s="18">
        <f t="shared" si="8"/>
        <v>3.7973440093239814</v>
      </c>
      <c r="V16" s="6">
        <f t="shared" si="9"/>
        <v>-372.09302325581399</v>
      </c>
      <c r="W16" s="212" t="s">
        <v>69</v>
      </c>
      <c r="X16" s="213"/>
    </row>
    <row r="17" spans="1:24" ht="21" customHeight="1" x14ac:dyDescent="0.25">
      <c r="A17" s="34">
        <f t="shared" si="13"/>
        <v>9</v>
      </c>
      <c r="B17" s="11" t="str">
        <f t="shared" si="10"/>
        <v/>
      </c>
      <c r="C17" s="79">
        <f t="shared" si="0"/>
        <v>9</v>
      </c>
      <c r="D17" s="11">
        <f>IF(T16="",MAX(D$9:D16),D16+T16)</f>
        <v>0.48972222222222223</v>
      </c>
      <c r="E17" s="133" t="str">
        <f t="shared" si="1"/>
        <v/>
      </c>
      <c r="F17" s="134"/>
      <c r="G17" s="12" t="str">
        <f t="shared" si="2"/>
        <v/>
      </c>
      <c r="H17" s="12">
        <f t="shared" si="3"/>
        <v>1631</v>
      </c>
      <c r="I17" s="13"/>
      <c r="J17" s="4"/>
      <c r="K17" s="5" t="str">
        <f t="shared" si="4"/>
        <v/>
      </c>
      <c r="L17" s="48"/>
      <c r="M17" s="8" t="str">
        <f t="shared" si="5"/>
        <v/>
      </c>
      <c r="N17" s="86"/>
      <c r="O17" s="6" t="str">
        <f t="shared" si="11"/>
        <v/>
      </c>
      <c r="P17" s="37">
        <f>IF(O16="",MAX(P$9:P16),P16+O16/1000)</f>
        <v>9.3299745894454738</v>
      </c>
      <c r="Q17" s="7" t="str">
        <f t="shared" si="12"/>
        <v/>
      </c>
      <c r="R17" s="8" t="str">
        <f t="shared" si="6"/>
        <v/>
      </c>
      <c r="S17" s="9"/>
      <c r="T17" s="10" t="str">
        <f t="shared" si="7"/>
        <v/>
      </c>
      <c r="U17" s="18" t="str">
        <f t="shared" si="8"/>
        <v/>
      </c>
      <c r="V17" s="6" t="str">
        <f t="shared" si="9"/>
        <v/>
      </c>
      <c r="W17" s="183"/>
      <c r="X17" s="184"/>
    </row>
    <row r="18" spans="1:24" ht="21" customHeight="1" x14ac:dyDescent="0.25">
      <c r="A18" s="34">
        <f t="shared" si="13"/>
        <v>10</v>
      </c>
      <c r="B18" s="11" t="str">
        <f t="shared" si="10"/>
        <v/>
      </c>
      <c r="C18" s="79">
        <f t="shared" si="0"/>
        <v>9</v>
      </c>
      <c r="D18" s="11">
        <f>IF(T17="",MAX(D$9:D17),D17+T17)</f>
        <v>0.48972222222222223</v>
      </c>
      <c r="E18" s="133" t="str">
        <f t="shared" si="1"/>
        <v/>
      </c>
      <c r="F18" s="134"/>
      <c r="G18" s="12" t="str">
        <f t="shared" si="2"/>
        <v/>
      </c>
      <c r="H18" s="12">
        <f t="shared" si="3"/>
        <v>1631</v>
      </c>
      <c r="I18" s="13"/>
      <c r="J18" s="4"/>
      <c r="K18" s="5" t="str">
        <f t="shared" si="4"/>
        <v/>
      </c>
      <c r="L18" s="48"/>
      <c r="M18" s="8" t="str">
        <f t="shared" si="5"/>
        <v/>
      </c>
      <c r="N18" s="86"/>
      <c r="O18" s="6" t="str">
        <f t="shared" si="11"/>
        <v/>
      </c>
      <c r="P18" s="37">
        <f>IF(O17="",MAX(P$9:P17),P17+O17/1000)</f>
        <v>9.3299745894454738</v>
      </c>
      <c r="Q18" s="7" t="str">
        <f t="shared" si="12"/>
        <v/>
      </c>
      <c r="R18" s="8" t="str">
        <f t="shared" si="6"/>
        <v/>
      </c>
      <c r="S18" s="9"/>
      <c r="T18" s="10" t="str">
        <f t="shared" si="7"/>
        <v/>
      </c>
      <c r="U18" s="18" t="str">
        <f t="shared" si="8"/>
        <v/>
      </c>
      <c r="V18" s="6" t="str">
        <f t="shared" si="9"/>
        <v/>
      </c>
      <c r="W18" s="183"/>
      <c r="X18" s="184"/>
    </row>
    <row r="19" spans="1:24" ht="21" customHeight="1" x14ac:dyDescent="0.25">
      <c r="A19" s="34">
        <f>A18+1</f>
        <v>11</v>
      </c>
      <c r="B19" s="11" t="str">
        <f t="shared" si="10"/>
        <v/>
      </c>
      <c r="C19" s="79">
        <f t="shared" si="0"/>
        <v>9</v>
      </c>
      <c r="D19" s="11">
        <f>IF(T18="",MAX(D$9:D18),D18+T18)</f>
        <v>0.48972222222222223</v>
      </c>
      <c r="E19" s="133" t="str">
        <f t="shared" si="1"/>
        <v/>
      </c>
      <c r="F19" s="134"/>
      <c r="G19" s="12" t="str">
        <f t="shared" si="2"/>
        <v/>
      </c>
      <c r="H19" s="12">
        <f t="shared" si="3"/>
        <v>1631</v>
      </c>
      <c r="I19" s="13"/>
      <c r="J19" s="4"/>
      <c r="K19" s="5" t="str">
        <f t="shared" si="4"/>
        <v/>
      </c>
      <c r="L19" s="48"/>
      <c r="M19" s="8" t="str">
        <f t="shared" si="5"/>
        <v/>
      </c>
      <c r="N19" s="86"/>
      <c r="O19" s="6" t="str">
        <f t="shared" si="11"/>
        <v/>
      </c>
      <c r="P19" s="37">
        <f>IF(O18="",MAX(P$9:P18),P18+O18/1000)</f>
        <v>9.3299745894454738</v>
      </c>
      <c r="Q19" s="7" t="str">
        <f t="shared" si="12"/>
        <v/>
      </c>
      <c r="R19" s="8" t="str">
        <f t="shared" si="6"/>
        <v/>
      </c>
      <c r="S19" s="9"/>
      <c r="T19" s="10" t="str">
        <f t="shared" si="7"/>
        <v/>
      </c>
      <c r="U19" s="18" t="str">
        <f t="shared" si="8"/>
        <v/>
      </c>
      <c r="V19" s="6" t="str">
        <f t="shared" si="9"/>
        <v/>
      </c>
      <c r="W19" s="183"/>
      <c r="X19" s="184"/>
    </row>
    <row r="20" spans="1:24" ht="21" customHeight="1" x14ac:dyDescent="0.25">
      <c r="A20" s="34">
        <f t="shared" si="13"/>
        <v>12</v>
      </c>
      <c r="B20" s="11" t="str">
        <f t="shared" si="10"/>
        <v/>
      </c>
      <c r="C20" s="79">
        <f t="shared" si="0"/>
        <v>9</v>
      </c>
      <c r="D20" s="11">
        <f>IF(T19="",MAX(D$9:D19),D19+T19)</f>
        <v>0.48972222222222223</v>
      </c>
      <c r="E20" s="133" t="str">
        <f t="shared" si="1"/>
        <v/>
      </c>
      <c r="F20" s="134"/>
      <c r="G20" s="12" t="str">
        <f t="shared" si="2"/>
        <v/>
      </c>
      <c r="H20" s="12">
        <f t="shared" si="3"/>
        <v>1631</v>
      </c>
      <c r="I20" s="13"/>
      <c r="J20" s="4"/>
      <c r="K20" s="5" t="str">
        <f t="shared" si="4"/>
        <v/>
      </c>
      <c r="L20" s="48"/>
      <c r="M20" s="8" t="str">
        <f t="shared" si="5"/>
        <v/>
      </c>
      <c r="N20" s="86"/>
      <c r="O20" s="6" t="str">
        <f t="shared" si="11"/>
        <v/>
      </c>
      <c r="P20" s="37">
        <f>IF(O19="",MAX(P$9:P19),P19+O19/1000)</f>
        <v>9.3299745894454738</v>
      </c>
      <c r="Q20" s="7" t="str">
        <f t="shared" si="12"/>
        <v/>
      </c>
      <c r="R20" s="8" t="str">
        <f t="shared" si="6"/>
        <v/>
      </c>
      <c r="S20" s="9"/>
      <c r="T20" s="10" t="str">
        <f t="shared" si="7"/>
        <v/>
      </c>
      <c r="U20" s="18" t="str">
        <f t="shared" si="8"/>
        <v/>
      </c>
      <c r="V20" s="6" t="str">
        <f t="shared" si="9"/>
        <v/>
      </c>
      <c r="W20" s="183"/>
      <c r="X20" s="184"/>
    </row>
    <row r="21" spans="1:24" ht="21" customHeight="1" x14ac:dyDescent="0.25">
      <c r="A21" s="34">
        <f t="shared" si="13"/>
        <v>13</v>
      </c>
      <c r="B21" s="11" t="str">
        <f t="shared" si="10"/>
        <v/>
      </c>
      <c r="C21" s="79">
        <f t="shared" si="0"/>
        <v>9</v>
      </c>
      <c r="D21" s="11">
        <f>IF(T20="",MAX(D$9:D20),D20+T20)</f>
        <v>0.48972222222222223</v>
      </c>
      <c r="E21" s="133" t="str">
        <f t="shared" si="1"/>
        <v/>
      </c>
      <c r="F21" s="134"/>
      <c r="G21" s="12" t="str">
        <f t="shared" si="2"/>
        <v/>
      </c>
      <c r="H21" s="12">
        <f t="shared" si="3"/>
        <v>1631</v>
      </c>
      <c r="I21" s="13"/>
      <c r="J21" s="4"/>
      <c r="K21" s="5" t="str">
        <f t="shared" si="4"/>
        <v/>
      </c>
      <c r="L21" s="48"/>
      <c r="M21" s="8" t="str">
        <f t="shared" si="5"/>
        <v/>
      </c>
      <c r="N21" s="86"/>
      <c r="O21" s="6" t="str">
        <f t="shared" si="11"/>
        <v/>
      </c>
      <c r="P21" s="37">
        <f>IF(O20="",MAX(P$9:P20),P20+O20/1000)</f>
        <v>9.3299745894454738</v>
      </c>
      <c r="Q21" s="7" t="str">
        <f t="shared" si="12"/>
        <v/>
      </c>
      <c r="R21" s="8" t="str">
        <f t="shared" si="6"/>
        <v/>
      </c>
      <c r="S21" s="9"/>
      <c r="T21" s="10" t="str">
        <f t="shared" si="7"/>
        <v/>
      </c>
      <c r="U21" s="18" t="str">
        <f t="shared" si="8"/>
        <v/>
      </c>
      <c r="V21" s="6" t="str">
        <f t="shared" si="9"/>
        <v/>
      </c>
      <c r="W21" s="183"/>
      <c r="X21" s="184"/>
    </row>
    <row r="22" spans="1:24" ht="21" customHeight="1" x14ac:dyDescent="0.25">
      <c r="A22" s="34">
        <f t="shared" si="13"/>
        <v>14</v>
      </c>
      <c r="B22" s="11" t="str">
        <f t="shared" si="10"/>
        <v/>
      </c>
      <c r="C22" s="79">
        <f t="shared" si="0"/>
        <v>9</v>
      </c>
      <c r="D22" s="11">
        <f>IF(T21="",MAX(D$9:D21),D21+T21)</f>
        <v>0.48972222222222223</v>
      </c>
      <c r="E22" s="133" t="str">
        <f t="shared" si="1"/>
        <v/>
      </c>
      <c r="F22" s="134"/>
      <c r="G22" s="12" t="str">
        <f t="shared" si="2"/>
        <v/>
      </c>
      <c r="H22" s="12">
        <f t="shared" si="3"/>
        <v>1631</v>
      </c>
      <c r="I22" s="13"/>
      <c r="J22" s="4"/>
      <c r="K22" s="5" t="str">
        <f t="shared" si="4"/>
        <v/>
      </c>
      <c r="L22" s="48"/>
      <c r="M22" s="8" t="str">
        <f t="shared" si="5"/>
        <v/>
      </c>
      <c r="N22" s="86"/>
      <c r="O22" s="6" t="str">
        <f t="shared" si="11"/>
        <v/>
      </c>
      <c r="P22" s="37">
        <f>IF(O21="",MAX(P$9:P21),P21+O21/1000)</f>
        <v>9.3299745894454738</v>
      </c>
      <c r="Q22" s="7" t="str">
        <f t="shared" si="12"/>
        <v/>
      </c>
      <c r="R22" s="8" t="str">
        <f t="shared" si="6"/>
        <v/>
      </c>
      <c r="S22" s="9"/>
      <c r="T22" s="10" t="str">
        <f t="shared" si="7"/>
        <v/>
      </c>
      <c r="U22" s="18" t="str">
        <f t="shared" si="8"/>
        <v/>
      </c>
      <c r="V22" s="6" t="str">
        <f t="shared" si="9"/>
        <v/>
      </c>
      <c r="W22" s="183"/>
      <c r="X22" s="184"/>
    </row>
    <row r="23" spans="1:24" ht="21" customHeight="1" thickBot="1" x14ac:dyDescent="0.3">
      <c r="A23" s="34">
        <f t="shared" si="13"/>
        <v>15</v>
      </c>
      <c r="B23" s="11" t="str">
        <f t="shared" si="10"/>
        <v/>
      </c>
      <c r="C23" s="79">
        <f t="shared" si="0"/>
        <v>9</v>
      </c>
      <c r="D23" s="11">
        <f>IF(T22="",MAX(D$9:D22),D22+T22)</f>
        <v>0.48972222222222223</v>
      </c>
      <c r="E23" s="133" t="str">
        <f t="shared" si="1"/>
        <v/>
      </c>
      <c r="F23" s="134"/>
      <c r="G23" s="55" t="str">
        <f t="shared" si="2"/>
        <v/>
      </c>
      <c r="H23" s="12">
        <f t="shared" si="3"/>
        <v>1631</v>
      </c>
      <c r="I23" s="13"/>
      <c r="J23" s="4"/>
      <c r="K23" s="5" t="str">
        <f t="shared" si="4"/>
        <v/>
      </c>
      <c r="L23" s="48"/>
      <c r="M23" s="8" t="str">
        <f t="shared" si="5"/>
        <v/>
      </c>
      <c r="N23" s="16"/>
      <c r="O23" s="6" t="str">
        <f t="shared" si="11"/>
        <v/>
      </c>
      <c r="P23" s="37">
        <f>IF(O22="",MAX(P$9:P22),P22+O22/1000)</f>
        <v>9.3299745894454738</v>
      </c>
      <c r="Q23" s="7" t="str">
        <f t="shared" si="12"/>
        <v/>
      </c>
      <c r="R23" s="8" t="str">
        <f t="shared" si="6"/>
        <v/>
      </c>
      <c r="S23" s="9"/>
      <c r="T23" s="10" t="str">
        <f t="shared" si="7"/>
        <v/>
      </c>
      <c r="U23" s="18" t="str">
        <f t="shared" si="8"/>
        <v/>
      </c>
      <c r="V23" s="6" t="str">
        <f t="shared" si="9"/>
        <v/>
      </c>
      <c r="W23" s="183"/>
      <c r="X23" s="184"/>
    </row>
    <row r="24" spans="1:24" ht="21" hidden="1" customHeight="1" thickBot="1" x14ac:dyDescent="0.3">
      <c r="A24" s="98">
        <f t="shared" si="13"/>
        <v>16</v>
      </c>
      <c r="B24" s="99" t="str">
        <f t="shared" si="10"/>
        <v/>
      </c>
      <c r="C24" s="100">
        <f t="shared" si="0"/>
        <v>9</v>
      </c>
      <c r="D24" s="99">
        <f>IF(T23="",MAX(D$9:D23),D23+T23)</f>
        <v>0.48972222222222223</v>
      </c>
      <c r="E24" s="101"/>
      <c r="F24" s="101"/>
      <c r="G24" s="12"/>
      <c r="H24" s="12">
        <f t="shared" si="3"/>
        <v>1631</v>
      </c>
      <c r="I24" s="88"/>
      <c r="J24" s="71"/>
      <c r="K24" s="102"/>
      <c r="L24" s="54"/>
      <c r="M24" s="87"/>
      <c r="N24" s="103"/>
      <c r="O24" s="104"/>
      <c r="P24" s="105">
        <f>IF(O23="",MAX(P$9:P23),P23+O23/1000)</f>
        <v>9.3299745894454738</v>
      </c>
      <c r="Q24" s="106"/>
      <c r="R24" s="107"/>
      <c r="S24" s="89"/>
      <c r="T24" s="90"/>
      <c r="U24" s="108"/>
      <c r="V24" s="57"/>
      <c r="W24" s="91"/>
      <c r="X24" s="92"/>
    </row>
    <row r="25" spans="1:24" ht="15" customHeight="1" x14ac:dyDescent="0.25">
      <c r="A25" s="148" t="s">
        <v>56</v>
      </c>
      <c r="B25" s="149"/>
      <c r="C25" s="149"/>
      <c r="D25" s="149"/>
      <c r="E25" s="150"/>
      <c r="F25" s="146" t="s">
        <v>50</v>
      </c>
      <c r="G25" s="147"/>
      <c r="H25" s="132"/>
      <c r="I25" s="143" t="s">
        <v>57</v>
      </c>
      <c r="J25" s="144"/>
      <c r="K25" s="144"/>
      <c r="L25" s="144"/>
      <c r="M25" s="144"/>
      <c r="N25" s="144"/>
      <c r="O25" s="144"/>
      <c r="P25" s="144"/>
      <c r="Q25" s="144"/>
      <c r="R25" s="144"/>
      <c r="S25" s="144"/>
      <c r="T25" s="144"/>
      <c r="U25" s="144"/>
      <c r="V25" s="145"/>
      <c r="W25" s="135" t="s">
        <v>27</v>
      </c>
      <c r="X25" s="136"/>
    </row>
    <row r="26" spans="1:24" ht="21" customHeight="1" x14ac:dyDescent="0.25">
      <c r="A26" s="151" t="s">
        <v>54</v>
      </c>
      <c r="B26" s="196"/>
      <c r="C26" s="111"/>
      <c r="D26" s="111"/>
      <c r="E26" s="200">
        <f>IF(B9="","",B9)</f>
        <v>0.375</v>
      </c>
      <c r="F26" s="116" t="s">
        <v>52</v>
      </c>
      <c r="G26" s="118">
        <f>IF(T9="","",S29)</f>
        <v>0.11472222222222223</v>
      </c>
      <c r="H26" s="93"/>
      <c r="I26" s="188" t="s">
        <v>13</v>
      </c>
      <c r="J26" s="189"/>
      <c r="K26" s="32">
        <f>IF(K9="","",SUMIF(K9:K23,"&gt;0"))</f>
        <v>334</v>
      </c>
      <c r="L26" s="31"/>
      <c r="M26" s="94"/>
      <c r="N26" s="67">
        <f>IF(N9="","",SUMIF(K9:K23,"&gt;0",N9:N23))</f>
        <v>6000</v>
      </c>
      <c r="O26" s="95">
        <f>IF(Q9="","",SUMIF(K9:K23,"&gt;0",O9:O23))</f>
        <v>6013.0812782155099</v>
      </c>
      <c r="P26" s="96"/>
      <c r="Q26" s="97">
        <f>IFERROR(AVERAGEIF(Q9:Q23,"&gt;0",Q9:Q23),"")</f>
        <v>5.8980769230769239E-2</v>
      </c>
      <c r="R26" s="33">
        <f t="shared" ref="R26:R27" si="14">IF(Q26="","",ATAN(Q26)*180/PI())</f>
        <v>3.3754386924706021</v>
      </c>
      <c r="S26" s="190">
        <f>IF(T9="","",SUMIF(K9:K23,"&gt;0",T9:T23))</f>
        <v>7.7833333333333338E-2</v>
      </c>
      <c r="T26" s="191"/>
      <c r="U26" s="52">
        <f>IFERROR(AVERAGEIF(K9:K23,"&gt;0",U9:U23),"")</f>
        <v>3.3342355291368335</v>
      </c>
      <c r="V26" s="53">
        <f>IFERROR(AVERAGEIF(K9:K23,"&gt;0",V9:V23),"")</f>
        <v>167.21361501899338</v>
      </c>
      <c r="W26" s="137"/>
      <c r="X26" s="138"/>
    </row>
    <row r="27" spans="1:24" ht="11.1" customHeight="1" thickBot="1" x14ac:dyDescent="0.3">
      <c r="A27" s="197"/>
      <c r="B27" s="198"/>
      <c r="C27" s="112"/>
      <c r="D27" s="112"/>
      <c r="E27" s="201"/>
      <c r="F27" s="151" t="s">
        <v>53</v>
      </c>
      <c r="G27" s="203">
        <f>IF(T9="","",G29-G26)</f>
        <v>0</v>
      </c>
      <c r="H27" s="69"/>
      <c r="I27" s="153" t="s">
        <v>14</v>
      </c>
      <c r="J27" s="154"/>
      <c r="K27" s="175">
        <f>IF(K9="","",SUMIF(K9:K23,"&lt;0"))</f>
        <v>-334</v>
      </c>
      <c r="L27" s="173"/>
      <c r="M27" s="194"/>
      <c r="N27" s="157">
        <f>IF(N9="","",SUMIF(K9:K23,"&lt;0",N9:N23))</f>
        <v>3300</v>
      </c>
      <c r="O27" s="159">
        <f>IF(Q9="","",SUMIF(K9:K23,"&lt;0",O9:O23))</f>
        <v>3316.8933112299637</v>
      </c>
      <c r="P27" s="36"/>
      <c r="Q27" s="161">
        <f>IFERROR(AVERAGEIF(Q9:Q23,"&lt;0",Q9:Q23),"")</f>
        <v>-0.10256410256410257</v>
      </c>
      <c r="R27" s="163">
        <f t="shared" si="14"/>
        <v>-5.8560135854289577</v>
      </c>
      <c r="S27" s="165">
        <f>IF(T9="","",SUMIF(K9:K23,"&lt;0",T9:T23))</f>
        <v>3.6888888888888888E-2</v>
      </c>
      <c r="T27" s="166"/>
      <c r="U27" s="169">
        <f>IFERROR(AVERAGEIF(K9:K23,"&lt;0",U9:U23),"")</f>
        <v>3.724427349921104</v>
      </c>
      <c r="V27" s="171">
        <f>IFERROR(AVERAGEIF(K9:K23,"&lt;0",V9:V23),"")</f>
        <v>-379.50076322169343</v>
      </c>
      <c r="W27" s="139"/>
      <c r="X27" s="140"/>
    </row>
    <row r="28" spans="1:24" ht="9.9499999999999993" customHeight="1" thickBot="1" x14ac:dyDescent="0.3">
      <c r="A28" s="151" t="s">
        <v>55</v>
      </c>
      <c r="B28" s="196"/>
      <c r="C28" s="113"/>
      <c r="D28" s="113"/>
      <c r="E28" s="200">
        <f>IF(G29="","",E26+G29)</f>
        <v>0.48972222222222223</v>
      </c>
      <c r="F28" s="152"/>
      <c r="G28" s="204"/>
      <c r="H28" s="70"/>
      <c r="I28" s="155"/>
      <c r="J28" s="156"/>
      <c r="K28" s="176"/>
      <c r="L28" s="174"/>
      <c r="M28" s="195"/>
      <c r="N28" s="158"/>
      <c r="O28" s="160"/>
      <c r="P28" s="59"/>
      <c r="Q28" s="162"/>
      <c r="R28" s="164"/>
      <c r="S28" s="167"/>
      <c r="T28" s="168"/>
      <c r="U28" s="170"/>
      <c r="V28" s="172"/>
      <c r="W28" s="139"/>
      <c r="X28" s="140"/>
    </row>
    <row r="29" spans="1:24" ht="21" customHeight="1" thickBot="1" x14ac:dyDescent="0.3">
      <c r="A29" s="152"/>
      <c r="B29" s="199"/>
      <c r="C29" s="114"/>
      <c r="D29" s="114"/>
      <c r="E29" s="202"/>
      <c r="F29" s="117" t="s">
        <v>49</v>
      </c>
      <c r="G29" s="115">
        <f>IF(T9="","",SUM(T9:T23))</f>
        <v>0.11472222222222223</v>
      </c>
      <c r="H29" s="70"/>
      <c r="I29" s="155" t="s">
        <v>49</v>
      </c>
      <c r="J29" s="192"/>
      <c r="K29" s="192"/>
      <c r="L29" s="192"/>
      <c r="M29" s="193"/>
      <c r="N29" s="60">
        <f>IF(N9="","",SUM(N9:N23))</f>
        <v>9300</v>
      </c>
      <c r="O29" s="110">
        <f>IF(Q9="","",SUM(O9:O23))</f>
        <v>9329.9745894454736</v>
      </c>
      <c r="P29" s="61"/>
      <c r="Q29" s="62"/>
      <c r="R29" s="63"/>
      <c r="S29" s="181">
        <f>IF(T9="","",SUM(S26:T27))</f>
        <v>0.11472222222222223</v>
      </c>
      <c r="T29" s="182"/>
      <c r="U29" s="64">
        <f>IFERROR(AVERAGE(U26:U27),"")</f>
        <v>3.5293314395289688</v>
      </c>
      <c r="V29" s="109"/>
      <c r="W29" s="141"/>
      <c r="X29" s="142"/>
    </row>
    <row r="30" spans="1:24" ht="27.2" customHeight="1" thickBot="1" x14ac:dyDescent="0.3"/>
    <row r="31" spans="1:24" ht="21.95" customHeight="1" x14ac:dyDescent="0.25">
      <c r="A31" s="185" t="s">
        <v>40</v>
      </c>
      <c r="B31" s="186"/>
      <c r="C31" s="186"/>
      <c r="D31" s="186"/>
      <c r="E31" s="186"/>
      <c r="F31" s="186"/>
      <c r="G31" s="186"/>
      <c r="H31" s="186"/>
      <c r="I31" s="186"/>
      <c r="J31" s="186"/>
      <c r="K31" s="186"/>
      <c r="L31" s="186"/>
      <c r="M31" s="186"/>
      <c r="N31" s="186"/>
      <c r="O31" s="186"/>
      <c r="P31" s="186"/>
      <c r="Q31" s="186"/>
      <c r="R31" s="186"/>
      <c r="S31" s="186"/>
      <c r="T31" s="186"/>
      <c r="U31" s="186"/>
      <c r="V31" s="186"/>
      <c r="W31" s="186"/>
      <c r="X31" s="187"/>
    </row>
    <row r="32" spans="1:24" ht="15" x14ac:dyDescent="0.25">
      <c r="A32" s="49" t="s">
        <v>30</v>
      </c>
      <c r="B32" s="208" t="s">
        <v>43</v>
      </c>
      <c r="C32" s="208"/>
      <c r="D32" s="208"/>
      <c r="E32" s="209"/>
      <c r="F32" s="209"/>
      <c r="G32" s="209"/>
      <c r="H32" s="209"/>
      <c r="I32" s="209"/>
      <c r="J32" s="209"/>
      <c r="K32" s="209"/>
      <c r="L32" s="209"/>
      <c r="M32" s="209"/>
      <c r="N32" s="209"/>
      <c r="O32" s="209"/>
      <c r="P32" s="209"/>
      <c r="Q32" s="209"/>
      <c r="R32" s="209"/>
      <c r="S32" s="209"/>
      <c r="T32" s="209"/>
      <c r="U32" s="209"/>
      <c r="V32" s="209"/>
      <c r="W32" s="209"/>
      <c r="X32" s="210"/>
    </row>
    <row r="33" spans="1:24" ht="15" x14ac:dyDescent="0.25">
      <c r="A33" s="49" t="s">
        <v>31</v>
      </c>
      <c r="B33" s="208" t="s">
        <v>41</v>
      </c>
      <c r="C33" s="208"/>
      <c r="D33" s="208"/>
      <c r="E33" s="208"/>
      <c r="F33" s="208"/>
      <c r="G33" s="208"/>
      <c r="H33" s="208"/>
      <c r="I33" s="208"/>
      <c r="J33" s="208"/>
      <c r="K33" s="208"/>
      <c r="L33" s="208"/>
      <c r="M33" s="208"/>
      <c r="N33" s="208"/>
      <c r="O33" s="208"/>
      <c r="P33" s="208"/>
      <c r="Q33" s="208"/>
      <c r="R33" s="208"/>
      <c r="S33" s="208"/>
      <c r="T33" s="208"/>
      <c r="U33" s="208"/>
      <c r="V33" s="208"/>
      <c r="W33" s="208"/>
      <c r="X33" s="211"/>
    </row>
    <row r="34" spans="1:24" ht="15" customHeight="1" x14ac:dyDescent="0.25">
      <c r="A34" s="50" t="s">
        <v>32</v>
      </c>
      <c r="B34" s="208" t="s">
        <v>44</v>
      </c>
      <c r="C34" s="208"/>
      <c r="D34" s="208"/>
      <c r="E34" s="209"/>
      <c r="F34" s="209"/>
      <c r="G34" s="209"/>
      <c r="H34" s="209"/>
      <c r="I34" s="209"/>
      <c r="J34" s="209"/>
      <c r="K34" s="209"/>
      <c r="L34" s="209"/>
      <c r="M34" s="209"/>
      <c r="N34" s="209"/>
      <c r="O34" s="209"/>
      <c r="P34" s="209"/>
      <c r="Q34" s="209"/>
      <c r="R34" s="209"/>
      <c r="S34" s="209"/>
      <c r="T34" s="209"/>
      <c r="U34" s="209"/>
      <c r="V34" s="209"/>
      <c r="W34" s="209"/>
      <c r="X34" s="210"/>
    </row>
    <row r="35" spans="1:24" ht="15" customHeight="1" x14ac:dyDescent="0.25">
      <c r="A35" s="50" t="s">
        <v>33</v>
      </c>
      <c r="B35" s="208" t="s">
        <v>48</v>
      </c>
      <c r="C35" s="208"/>
      <c r="D35" s="208"/>
      <c r="E35" s="209"/>
      <c r="F35" s="209"/>
      <c r="G35" s="209"/>
      <c r="H35" s="209"/>
      <c r="I35" s="209"/>
      <c r="J35" s="209"/>
      <c r="K35" s="209"/>
      <c r="L35" s="209"/>
      <c r="M35" s="209"/>
      <c r="N35" s="209"/>
      <c r="O35" s="209"/>
      <c r="P35" s="209"/>
      <c r="Q35" s="209"/>
      <c r="R35" s="209"/>
      <c r="S35" s="209"/>
      <c r="T35" s="209"/>
      <c r="U35" s="209"/>
      <c r="V35" s="209"/>
      <c r="W35" s="209"/>
      <c r="X35" s="210"/>
    </row>
    <row r="36" spans="1:24" ht="15" customHeight="1" x14ac:dyDescent="0.25">
      <c r="A36" s="50" t="s">
        <v>34</v>
      </c>
      <c r="B36" s="208" t="s">
        <v>45</v>
      </c>
      <c r="C36" s="208"/>
      <c r="D36" s="208"/>
      <c r="E36" s="209"/>
      <c r="F36" s="209"/>
      <c r="G36" s="209"/>
      <c r="H36" s="209"/>
      <c r="I36" s="209"/>
      <c r="J36" s="209"/>
      <c r="K36" s="209"/>
      <c r="L36" s="209"/>
      <c r="M36" s="209"/>
      <c r="N36" s="209"/>
      <c r="O36" s="209"/>
      <c r="P36" s="209"/>
      <c r="Q36" s="209"/>
      <c r="R36" s="209"/>
      <c r="S36" s="209"/>
      <c r="T36" s="209"/>
      <c r="U36" s="209"/>
      <c r="V36" s="209"/>
      <c r="W36" s="209"/>
      <c r="X36" s="210"/>
    </row>
    <row r="37" spans="1:24" ht="15" x14ac:dyDescent="0.25">
      <c r="A37" s="50" t="s">
        <v>35</v>
      </c>
      <c r="B37" s="208" t="s">
        <v>46</v>
      </c>
      <c r="C37" s="208"/>
      <c r="D37" s="208"/>
      <c r="E37" s="209"/>
      <c r="F37" s="209"/>
      <c r="G37" s="209"/>
      <c r="H37" s="209"/>
      <c r="I37" s="209"/>
      <c r="J37" s="209"/>
      <c r="K37" s="209"/>
      <c r="L37" s="209"/>
      <c r="M37" s="209"/>
      <c r="N37" s="209"/>
      <c r="O37" s="209"/>
      <c r="P37" s="209"/>
      <c r="Q37" s="209"/>
      <c r="R37" s="209"/>
      <c r="S37" s="209"/>
      <c r="T37" s="209"/>
      <c r="U37" s="209"/>
      <c r="V37" s="209"/>
      <c r="W37" s="209"/>
      <c r="X37" s="210"/>
    </row>
    <row r="38" spans="1:24" ht="45.2" customHeight="1" thickBot="1" x14ac:dyDescent="0.3">
      <c r="A38" s="51" t="s">
        <v>42</v>
      </c>
      <c r="B38" s="205" t="s">
        <v>47</v>
      </c>
      <c r="C38" s="205"/>
      <c r="D38" s="205"/>
      <c r="E38" s="206"/>
      <c r="F38" s="206"/>
      <c r="G38" s="206"/>
      <c r="H38" s="206"/>
      <c r="I38" s="206"/>
      <c r="J38" s="206"/>
      <c r="K38" s="206"/>
      <c r="L38" s="206"/>
      <c r="M38" s="206"/>
      <c r="N38" s="206"/>
      <c r="O38" s="206"/>
      <c r="P38" s="206"/>
      <c r="Q38" s="206"/>
      <c r="R38" s="206"/>
      <c r="S38" s="206"/>
      <c r="T38" s="206"/>
      <c r="U38" s="206"/>
      <c r="V38" s="206"/>
      <c r="W38" s="206"/>
      <c r="X38" s="207"/>
    </row>
  </sheetData>
  <sheetProtection password="CC71" sheet="1" objects="1" scenarios="1" selectLockedCells="1"/>
  <dataConsolidate/>
  <mergeCells count="83">
    <mergeCell ref="A7:B7"/>
    <mergeCell ref="U7:V7"/>
    <mergeCell ref="J6:K6"/>
    <mergeCell ref="E7:G7"/>
    <mergeCell ref="I7:J7"/>
    <mergeCell ref="Q7:R7"/>
    <mergeCell ref="L7:M7"/>
    <mergeCell ref="S7:T7"/>
    <mergeCell ref="C7:D7"/>
    <mergeCell ref="W1:W2"/>
    <mergeCell ref="X1:X2"/>
    <mergeCell ref="W3:X6"/>
    <mergeCell ref="L6:V6"/>
    <mergeCell ref="W7:X8"/>
    <mergeCell ref="L2:V4"/>
    <mergeCell ref="L1:V1"/>
    <mergeCell ref="L5:V5"/>
    <mergeCell ref="N7:O7"/>
    <mergeCell ref="W9:X9"/>
    <mergeCell ref="W10:X10"/>
    <mergeCell ref="W11:X11"/>
    <mergeCell ref="W18:X18"/>
    <mergeCell ref="W12:X12"/>
    <mergeCell ref="W13:X13"/>
    <mergeCell ref="W14:X14"/>
    <mergeCell ref="W15:X15"/>
    <mergeCell ref="W16:X16"/>
    <mergeCell ref="W17:X17"/>
    <mergeCell ref="B38:X38"/>
    <mergeCell ref="B36:X36"/>
    <mergeCell ref="B32:X32"/>
    <mergeCell ref="B34:X34"/>
    <mergeCell ref="B35:X35"/>
    <mergeCell ref="B33:X33"/>
    <mergeCell ref="B37:X37"/>
    <mergeCell ref="S29:T29"/>
    <mergeCell ref="W19:X19"/>
    <mergeCell ref="A31:X31"/>
    <mergeCell ref="I26:J26"/>
    <mergeCell ref="S26:T26"/>
    <mergeCell ref="W20:X20"/>
    <mergeCell ref="W21:X21"/>
    <mergeCell ref="W22:X22"/>
    <mergeCell ref="W23:X23"/>
    <mergeCell ref="I29:M29"/>
    <mergeCell ref="M27:M28"/>
    <mergeCell ref="A26:B27"/>
    <mergeCell ref="A28:B29"/>
    <mergeCell ref="E26:E27"/>
    <mergeCell ref="E28:E29"/>
    <mergeCell ref="G27:G28"/>
    <mergeCell ref="K27:K28"/>
    <mergeCell ref="E9:F9"/>
    <mergeCell ref="E8:F8"/>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W25:X25"/>
    <mergeCell ref="W26:X29"/>
    <mergeCell ref="I25:V25"/>
    <mergeCell ref="F25:G25"/>
    <mergeCell ref="A25:E25"/>
    <mergeCell ref="F27:F28"/>
    <mergeCell ref="I27:J28"/>
    <mergeCell ref="N27:N28"/>
    <mergeCell ref="O27:O28"/>
    <mergeCell ref="Q27:Q28"/>
    <mergeCell ref="R27:R28"/>
    <mergeCell ref="S27:T28"/>
    <mergeCell ref="U27:U28"/>
    <mergeCell ref="V27:V28"/>
    <mergeCell ref="L27:L28"/>
  </mergeCells>
  <conditionalFormatting sqref="J9:J24">
    <cfRule type="expression" dxfId="41" priority="43">
      <formula>AND(I9="SOSTA",J9&lt;&gt;"",J9&lt;&gt;G9)</formula>
    </cfRule>
  </conditionalFormatting>
  <conditionalFormatting sqref="J9:J24">
    <cfRule type="expression" dxfId="40" priority="42">
      <formula>OR(AND(I9="SOSTA",J9=""),AND(I9&lt;&gt;"",J9=""))</formula>
    </cfRule>
  </conditionalFormatting>
  <conditionalFormatting sqref="N9:N24">
    <cfRule type="expression" dxfId="39" priority="26">
      <formula>AND(J9&lt;&gt;"",N9="")</formula>
    </cfRule>
    <cfRule type="expression" dxfId="38" priority="40">
      <formula>AND(I9="SOSTA",N9="")</formula>
    </cfRule>
    <cfRule type="expression" dxfId="37" priority="41">
      <formula>AND(I9="SOSTA",N9&lt;&gt;"",N9&lt;&gt;0)</formula>
    </cfRule>
  </conditionalFormatting>
  <conditionalFormatting sqref="S9:S24">
    <cfRule type="expression" dxfId="36" priority="20">
      <formula>OR(S9&lt;0,S9&gt;240)</formula>
    </cfRule>
    <cfRule type="expression" dxfId="35" priority="25">
      <formula>AND(N9&lt;&gt;"",S9="")</formula>
    </cfRule>
    <cfRule type="expression" dxfId="34" priority="38">
      <formula>AND(I9="SOSTA",S9="")</formula>
    </cfRule>
    <cfRule type="expression" dxfId="33" priority="39">
      <formula>AND(I9="SOSTA",S9&lt;&gt;"",S9&lt;=0)</formula>
    </cfRule>
  </conditionalFormatting>
  <conditionalFormatting sqref="J11">
    <cfRule type="expression" dxfId="32" priority="37">
      <formula>AND(I11&lt;&gt;"",J11="")</formula>
    </cfRule>
  </conditionalFormatting>
  <conditionalFormatting sqref="I6">
    <cfRule type="expression" dxfId="31" priority="36">
      <formula>I6=""</formula>
    </cfRule>
  </conditionalFormatting>
  <conditionalFormatting sqref="L6:V6">
    <cfRule type="expression" dxfId="30" priority="35">
      <formula>AND(I6&lt;&gt;"",L6="")</formula>
    </cfRule>
  </conditionalFormatting>
  <conditionalFormatting sqref="X1:X2">
    <cfRule type="expression" dxfId="29" priority="34">
      <formula>AND(L6&lt;&gt;"",X1="",W3="")</formula>
    </cfRule>
  </conditionalFormatting>
  <conditionalFormatting sqref="W3:X6">
    <cfRule type="expression" dxfId="28" priority="33">
      <formula>AND(L6&lt;&gt;"",W3="")</formula>
    </cfRule>
  </conditionalFormatting>
  <conditionalFormatting sqref="D9">
    <cfRule type="expression" dxfId="27" priority="21">
      <formula>OR(D9&lt;0,D9&gt;1)</formula>
    </cfRule>
    <cfRule type="expression" dxfId="26" priority="32">
      <formula>AND(X3&lt;&gt;"",D9="")</formula>
    </cfRule>
  </conditionalFormatting>
  <conditionalFormatting sqref="E9">
    <cfRule type="expression" dxfId="25" priority="18">
      <formula>AND(B9&lt;&gt;"",E9="")</formula>
    </cfRule>
  </conditionalFormatting>
  <conditionalFormatting sqref="G9">
    <cfRule type="expression" dxfId="24" priority="30">
      <formula>AND(E9&lt;&gt;"",G9="")</formula>
    </cfRule>
  </conditionalFormatting>
  <conditionalFormatting sqref="I9">
    <cfRule type="expression" dxfId="23" priority="29">
      <formula>AND(G9&lt;&gt;"",I9="")</formula>
    </cfRule>
  </conditionalFormatting>
  <conditionalFormatting sqref="J9">
    <cfRule type="expression" dxfId="22" priority="28">
      <formula>AND(I9&lt;&gt;"",J9="")</formula>
    </cfRule>
  </conditionalFormatting>
  <conditionalFormatting sqref="L9:L24">
    <cfRule type="expression" dxfId="21" priority="22">
      <formula>OR(L9&lt;0,L9&gt;359)</formula>
    </cfRule>
    <cfRule type="expression" dxfId="20" priority="27" stopIfTrue="1">
      <formula>AND(I9&lt;&gt;"SOSTA",J9&lt;&gt;"",L9="",N9="")</formula>
    </cfRule>
  </conditionalFormatting>
  <conditionalFormatting sqref="W9:W25 X9:X24">
    <cfRule type="expression" dxfId="19" priority="24">
      <formula>AND(S9&lt;&gt;"",W9="")</formula>
    </cfRule>
  </conditionalFormatting>
  <conditionalFormatting sqref="I10:I23">
    <cfRule type="expression" dxfId="18" priority="23">
      <formula>AND(W9&lt;&gt;"",I10="",ISERROR(FIND("FINE",W9)))</formula>
    </cfRule>
  </conditionalFormatting>
  <conditionalFormatting sqref="Y10">
    <cfRule type="expression" dxfId="17" priority="19">
      <formula>NOT(ISERROR(FIND("FINE",W9)))</formula>
    </cfRule>
  </conditionalFormatting>
  <conditionalFormatting sqref="J9:J23">
    <cfRule type="expression" dxfId="16" priority="17">
      <formula>AND(I9="SOSTA",J9&lt;&gt;"",J9&lt;&gt;G9)</formula>
    </cfRule>
  </conditionalFormatting>
  <conditionalFormatting sqref="J9:J23">
    <cfRule type="expression" dxfId="15" priority="16">
      <formula>OR(AND(I9="SOSTA",J9=""),AND(I9&lt;&gt;"",J9=""))</formula>
    </cfRule>
  </conditionalFormatting>
  <conditionalFormatting sqref="J11">
    <cfRule type="expression" dxfId="14" priority="15">
      <formula>AND(I11&lt;&gt;"",J11="")</formula>
    </cfRule>
  </conditionalFormatting>
  <conditionalFormatting sqref="I9">
    <cfRule type="expression" dxfId="13" priority="14">
      <formula>AND(G9&lt;&gt;"",I9="")</formula>
    </cfRule>
  </conditionalFormatting>
  <conditionalFormatting sqref="J9">
    <cfRule type="expression" dxfId="12" priority="13">
      <formula>AND(I9&lt;&gt;"",J9="")</formula>
    </cfRule>
  </conditionalFormatting>
  <conditionalFormatting sqref="I10:I23">
    <cfRule type="expression" dxfId="11" priority="12">
      <formula>AND(W9&lt;&gt;"",I10="",ISERROR(FIND("FINE",W9)))</formula>
    </cfRule>
  </conditionalFormatting>
  <conditionalFormatting sqref="E9">
    <cfRule type="expression" dxfId="10" priority="9">
      <formula>AND(B9&lt;&gt;"",E9="")</formula>
    </cfRule>
  </conditionalFormatting>
  <conditionalFormatting sqref="G9">
    <cfRule type="expression" dxfId="9" priority="8">
      <formula>AND(E9&lt;&gt;"",G9="")</formula>
    </cfRule>
  </conditionalFormatting>
  <conditionalFormatting sqref="N9:N23">
    <cfRule type="expression" dxfId="8" priority="5">
      <formula>AND(J9&lt;&gt;"",N9="")</formula>
    </cfRule>
    <cfRule type="expression" dxfId="7" priority="6">
      <formula>AND(I9="SOSTA",N9="")</formula>
    </cfRule>
    <cfRule type="expression" dxfId="6" priority="7">
      <formula>AND(I9="SOSTA",N9&lt;&gt;"",N9&lt;&gt;0)</formula>
    </cfRule>
  </conditionalFormatting>
  <conditionalFormatting sqref="S9:S23">
    <cfRule type="expression" dxfId="5" priority="1">
      <formula>OR(S9&lt;0,S9&gt;240)</formula>
    </cfRule>
    <cfRule type="expression" dxfId="4" priority="2">
      <formula>AND(N9&lt;&gt;"",S9="")</formula>
    </cfRule>
    <cfRule type="expression" dxfId="3" priority="3">
      <formula>AND(I9="SOSTA",S9="")</formula>
    </cfRule>
    <cfRule type="expression" dxfId="2" priority="4">
      <formula>AND(I9="SOSTA",S9&lt;&gt;"",S9&lt;=0)</formula>
    </cfRule>
  </conditionalFormatting>
  <conditionalFormatting sqref="B9:C9">
    <cfRule type="expression" dxfId="1" priority="44">
      <formula>OR(B9&lt;0,B9&gt;1)</formula>
    </cfRule>
    <cfRule type="expression" dxfId="0" priority="45">
      <formula>AND(W3&lt;&gt;"",B9="")</formula>
    </cfRule>
  </conditionalFormatting>
  <dataValidations xWindow="421" yWindow="203" count="20">
    <dataValidation allowBlank="1" showInputMessage="1" showErrorMessage="1" promptTitle="Ora di inizio escursione" prompt="Inserisci l'ora nel formato hh:mm (ad esempio 08:30, oppure 20:30 per una notturna)." sqref="B9"/>
    <dataValidation allowBlank="1" showInputMessage="1" showErrorMessage="1" promptTitle="Tratti successivi e soste" prompt="Ora ripeti la procedura per ogni tratto della tua escursione._x000a_Se vuoi inserire una sosta, ad esempio per il pranzo, scrivi semplicemente SOSTA al posto del punto noto di fine tratto. In tal caso dovrai far attenzione a compilare le successive 3 celle." sqref="I10"/>
    <dataValidation allowBlank="1" showInputMessage="1" showErrorMessage="1" promptTitle="Quota del punto noto" prompt="Per ogni punto noto che inserirai, dovrai indicare anche la relativa quota in metri." sqref="G9"/>
    <dataValidation allowBlank="1" showInputMessage="1" showErrorMessage="1" promptTitle="Partenza dell'escursione" prompt="Ora indica il nome del punto di partenza, cioè il primo &quot;punto noto&quot; della tua escursione (ad esempio Rif. Cant del Gal)." sqref="E9"/>
    <dataValidation allowBlank="1" showInputMessage="1" showErrorMessage="1" promptTitle="Punto noto di fine tratto" prompt="In questa colonna indicherai il punto noto della fine di ogni tratto in cui hai suddiviso l'escursione. Scrivendo il nome, verrà riportato in automatico il nome di inizio tratto, che corrisponde al punto noto della fine del tratto precedente." sqref="I9"/>
    <dataValidation allowBlank="1" showInputMessage="1" showErrorMessage="1" promptTitle="Quota in caso di SOSTA" prompt="Come dicevamo, in caso di SOSTA, devi far attenzione a compilare le successive 3 celle VERDI: quota, distanza planimetrica e coefficiente. La quota dovrà corrispondere alla quella del punto noto della fine del tratto precedente la SOSTA." sqref="J10"/>
    <dataValidation allowBlank="1" showInputMessage="1" showErrorMessage="1" promptTitle="Distanza planimetrica in SOSTA" prompt="In caso di SOSTA, la distanza dovrà essere &quot;0&quot; (zero), dato che in sosta, teoricamente, si sta fermi..." sqref="N10"/>
    <dataValidation allowBlank="1" showInputMessage="1" showErrorMessage="1" promptTitle="Coefficiente in SOSTA" prompt="In caso di SOSTA, in questa terza ed ultima casella NON si dovrà indicare il coefficiente come per gli altri tratti, ma bensì il tempo di sosta in minuti. Abbiamo &quot;limitato&quot; la sosta a 240 minuti. Dopo tutto, 4 ore dovrebbero essere più che sufficienti..." sqref="S10"/>
    <dataValidation allowBlank="1" showInputMessage="1" showErrorMessage="1" promptTitle="Azimut" prompt="In questa cella, facoltativa, puoi indicare l'azimut calcolato dal punto noto di inizio tratto a quello di fine tratto. In tal caso il modello calcolerà in automatico il reciproco. L'azimut va indicato con un numero intero da 0 a 359." sqref="L9"/>
    <dataValidation allowBlank="1" showInputMessage="1" showErrorMessage="1" promptTitle="Distanza planimetrica" prompt="In questa cella devi indicare la &quot;distanza planimetrica&quot;, ovvero la lunghezza del tratto, misurata sulla mappa (ad esempio con il curvimetro) e convertita, in base alla scala, nei &quot;metri reali corrispondenti&quot;." sqref="N9"/>
    <dataValidation allowBlank="1" showInputMessage="1" showErrorMessage="1" promptTitle="Coefficiente di difficoltà" prompt="Ora devi riportare il numero fra parentesi in base al fondo del tratto e se si tratta di SALITA &quot;S&quot; o di DISCESA &quot;D&quot;:_x000a_Strade, mulattiere, sentieri S(12) D(8)_x000a_Sentieri ripidi S(13) D(9)_x000a_Pietraie, pascoli ripidi S(15) D(5)_x000a_Pietraie grosse S(18) D(17)" sqref="S9"/>
    <dataValidation allowBlank="1" showInputMessage="1" showErrorMessage="1" promptTitle="Descrizione tratto" prompt="Qui devi inserire ogni indicazione utile a riconoscere, in ambiente, quale percorso seguire lungo il tratto in questione. N° e tipo di sentiero, dove svoltare agli incroci, riferimenti naturali o artificiali quali impluvi, cenge, casere, capitelli, ecc." sqref="W9:X9"/>
    <dataValidation allowBlank="1" showInputMessage="1" showErrorMessage="1" promptTitle="Fine tutorial" prompt="Qui finisce il tutorial. Se vuoi rileggere i messaggi precedenti basta che clicchi sulle corrispondenti celle e questi ricompariranno. Per terminare la compilazione basta che scrivi &quot;FINE&quot; (tutto maiuscolo) nel testo di questa cella dell'ultimo tratto." sqref="W10:X10"/>
    <dataValidation allowBlank="1" showInputMessage="1" showErrorMessage="1" promptTitle="Dimenticavo... BUONA ESCURSIONE!" prompt=":-)" sqref="I11"/>
    <dataValidation allowBlank="1" showInputMessage="1" showErrorMessage="1" promptTitle="Promemoria Coefficienti" prompt="&quot;S&quot;=SALITA  &quot;D&quot;=DISCESA:_x000a_Strade, mulattiere, sentieri_x000a_S(12) D(8)_x000a_Sentieri ripidi_x000a_S(13) D(9)_x000a_Pietraie, pascoli ripidi_x000a_S(15) D(5)_x000a_Pietraie grosse_x000a_S(18) D(17)" sqref="S11:S23"/>
    <dataValidation allowBlank="1" showInputMessage="1" showErrorMessage="1" promptTitle="Bene, cominciamo a compilare!" prompt="Per cominciare, inserisci la data della tua escursione nel formato &quot;gg/mm/aaaa&quot;. Se durante la compilazione questa finestra ti da fastidio, cliccaci sopra e, tenendo cliccato, spostala dove ti va meglio, poi rilascia. ;)" sqref="I6"/>
    <dataValidation allowBlank="1" showInputMessage="1" showErrorMessage="1" promptTitle="Località dell'escursione" prompt="Ora inserisci la località, o le località, in cui si svolgerà l'escursione (ad esempio &quot;Val Canali&quot; oppure &quot;Monte Spina e Col Rosson&quot;)." sqref="L6:V6"/>
    <dataValidation allowBlank="1" showInputMessage="1" showErrorMessage="1" promptTitle="Distinzione delle comitive" prompt="Se hai previsto più comitive per la stesa uscita, distinguendole ad esempio in base al livello di difficoltà, in questo campo puoi identificare il modulo di ciascuna comitiva con la propria lettera (&quot;A&quot;, &quot;B&quot;, &quot;C&quot;, ecc.)." sqref="X1:X2"/>
    <dataValidation allowBlank="1" showInputMessage="1" showErrorMessage="1" promptTitle="Componenti della comitiva" prompt="In questa cella devi inserire il nome di ogni partecipante alla comitiva in questione. Così sarà più facile &quot;fare l'appello&quot;, cosa che ti consigliamo di fare più volte durante l'escursione. In questo modo sarà più difficile perdere qualcuno per strada..." sqref="W3:X6"/>
    <dataValidation allowBlank="1" showInputMessage="1" showErrorMessage="1" promptTitle="Benvenuto!" prompt="Prima di iniziare la compilazione, leggi le &quot;Indicazioni per la compilazione&quot; riportate sotto la tabella, poi posizionati sulla prima cella VERDE e segui le istruzioni passo-passo che compaiono in questa finestra in sovra impressione." sqref="A1"/>
  </dataValidations>
  <pageMargins left="0.39370078740157483" right="0.39370078740157483" top="0.39370078740157483" bottom="0.31496062992125984"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36"/>
  <sheetViews>
    <sheetView showZeros="0" tabSelected="1" zoomScaleNormal="100" workbookViewId="0">
      <selection activeCell="R1" sqref="R1:R2"/>
    </sheetView>
  </sheetViews>
  <sheetFormatPr defaultRowHeight="12" x14ac:dyDescent="0.25"/>
  <cols>
    <col min="1" max="1" width="2.7109375" style="2" customWidth="1"/>
    <col min="2" max="2" width="5.7109375" style="15" customWidth="1"/>
    <col min="3" max="3" width="16.7109375" style="2" customWidth="1"/>
    <col min="4" max="4" width="5.7109375" style="2" customWidth="1"/>
    <col min="5" max="5" width="16.7109375" style="2" customWidth="1"/>
    <col min="6" max="6" width="5.7109375" style="2" customWidth="1"/>
    <col min="7" max="7" width="6.7109375" style="2" customWidth="1"/>
    <col min="8" max="8" width="4.7109375" style="15" customWidth="1"/>
    <col min="9" max="9" width="4.7109375" style="2" customWidth="1"/>
    <col min="10" max="10" width="5.7109375" style="15" customWidth="1"/>
    <col min="11" max="11" width="5.7109375" style="2" customWidth="1"/>
    <col min="12" max="14" width="4.7109375" style="2" customWidth="1"/>
    <col min="15" max="17" width="5.7109375" style="2" customWidth="1"/>
    <col min="18" max="18" width="16.7109375" style="2" customWidth="1"/>
    <col min="19" max="19" width="9.7109375" style="2" customWidth="1"/>
    <col min="20" max="20" width="14.85546875" style="2" customWidth="1"/>
    <col min="21" max="16384" width="9.140625" style="2"/>
  </cols>
  <sheetData>
    <row r="1" spans="1:19" ht="14.1" customHeight="1" x14ac:dyDescent="0.25">
      <c r="A1" s="22"/>
      <c r="B1" s="23"/>
      <c r="C1" s="23"/>
      <c r="D1" s="23"/>
      <c r="E1" s="24"/>
      <c r="F1" s="23"/>
      <c r="G1" s="23"/>
      <c r="H1" s="246" t="s">
        <v>28</v>
      </c>
      <c r="I1" s="246"/>
      <c r="J1" s="246"/>
      <c r="K1" s="246"/>
      <c r="L1" s="246"/>
      <c r="M1" s="246"/>
      <c r="N1" s="246"/>
      <c r="O1" s="246"/>
      <c r="P1" s="246"/>
      <c r="Q1" s="247"/>
      <c r="R1" s="214" t="s">
        <v>25</v>
      </c>
      <c r="S1" s="250">
        <f>IFERROR(Modulo!$X$1:$X$2,"")</f>
        <v>0</v>
      </c>
    </row>
    <row r="2" spans="1:19" ht="14.1" customHeight="1" x14ac:dyDescent="0.25">
      <c r="A2" s="25"/>
      <c r="B2" s="26"/>
      <c r="C2" s="26"/>
      <c r="D2" s="26"/>
      <c r="E2" s="14"/>
      <c r="F2" s="26"/>
      <c r="G2" s="26"/>
      <c r="H2" s="229"/>
      <c r="I2" s="229"/>
      <c r="J2" s="229"/>
      <c r="K2" s="229"/>
      <c r="L2" s="229"/>
      <c r="M2" s="229"/>
      <c r="N2" s="229"/>
      <c r="O2" s="229"/>
      <c r="P2" s="229"/>
      <c r="Q2" s="230"/>
      <c r="R2" s="215"/>
      <c r="S2" s="251"/>
    </row>
    <row r="3" spans="1:19" ht="14.1" customHeight="1" x14ac:dyDescent="0.25">
      <c r="A3" s="25"/>
      <c r="B3" s="26"/>
      <c r="C3" s="26"/>
      <c r="D3" s="26"/>
      <c r="E3" s="14"/>
      <c r="F3" s="26"/>
      <c r="G3" s="26"/>
      <c r="H3" s="229"/>
      <c r="I3" s="229"/>
      <c r="J3" s="229"/>
      <c r="K3" s="229"/>
      <c r="L3" s="229"/>
      <c r="M3" s="229"/>
      <c r="N3" s="229"/>
      <c r="O3" s="229"/>
      <c r="P3" s="229"/>
      <c r="Q3" s="230"/>
      <c r="R3" s="252">
        <f>IFERROR(Modulo!W3,"")</f>
        <v>1</v>
      </c>
      <c r="S3" s="253"/>
    </row>
    <row r="4" spans="1:19" ht="14.1" customHeight="1" x14ac:dyDescent="0.25">
      <c r="A4" s="25"/>
      <c r="B4" s="26"/>
      <c r="C4" s="26"/>
      <c r="D4" s="26"/>
      <c r="E4" s="14"/>
      <c r="F4" s="26"/>
      <c r="G4" s="26"/>
      <c r="H4" s="229"/>
      <c r="I4" s="229"/>
      <c r="J4" s="229"/>
      <c r="K4" s="229"/>
      <c r="L4" s="229"/>
      <c r="M4" s="229"/>
      <c r="N4" s="229"/>
      <c r="O4" s="229"/>
      <c r="P4" s="229"/>
      <c r="Q4" s="230"/>
      <c r="R4" s="252"/>
      <c r="S4" s="253"/>
    </row>
    <row r="5" spans="1:19" ht="14.1" customHeight="1" x14ac:dyDescent="0.25">
      <c r="A5" s="19"/>
      <c r="B5" s="20"/>
      <c r="C5" s="20"/>
      <c r="D5" s="20"/>
      <c r="E5" s="21"/>
      <c r="F5" s="20"/>
      <c r="G5" s="20"/>
      <c r="H5" s="248"/>
      <c r="I5" s="248"/>
      <c r="J5" s="248"/>
      <c r="K5" s="248"/>
      <c r="L5" s="248"/>
      <c r="M5" s="248"/>
      <c r="N5" s="248"/>
      <c r="O5" s="248"/>
      <c r="P5" s="248"/>
      <c r="Q5" s="249"/>
      <c r="R5" s="252"/>
      <c r="S5" s="253"/>
    </row>
    <row r="6" spans="1:19" ht="34.35" customHeight="1" thickBot="1" x14ac:dyDescent="0.3">
      <c r="A6" s="28" t="s">
        <v>1</v>
      </c>
      <c r="B6" s="29"/>
      <c r="C6" s="29"/>
      <c r="D6" s="35" t="s">
        <v>2</v>
      </c>
      <c r="E6" s="38">
        <f>IFERROR(Modulo!$I$6,"")</f>
        <v>43518</v>
      </c>
      <c r="F6" s="241" t="s">
        <v>26</v>
      </c>
      <c r="G6" s="241"/>
      <c r="H6" s="256" t="str">
        <f>IFERROR(Modulo!L6,"")</f>
        <v>Alpe di Nemes-Coltrondo</v>
      </c>
      <c r="I6" s="257"/>
      <c r="J6" s="257"/>
      <c r="K6" s="257"/>
      <c r="L6" s="257"/>
      <c r="M6" s="257"/>
      <c r="N6" s="257"/>
      <c r="O6" s="257"/>
      <c r="P6" s="257"/>
      <c r="Q6" s="258"/>
      <c r="R6" s="254"/>
      <c r="S6" s="255"/>
    </row>
    <row r="7" spans="1:19" ht="14.25" customHeight="1" x14ac:dyDescent="0.25">
      <c r="A7" s="39"/>
      <c r="B7" s="27"/>
      <c r="C7" s="24"/>
      <c r="D7" s="24"/>
      <c r="E7" s="24"/>
      <c r="F7" s="24"/>
      <c r="G7" s="24"/>
      <c r="H7" s="27"/>
      <c r="I7" s="24"/>
      <c r="J7" s="27"/>
      <c r="K7" s="24"/>
      <c r="L7" s="24"/>
      <c r="M7" s="24"/>
      <c r="N7" s="24"/>
      <c r="O7" s="24"/>
      <c r="P7" s="24"/>
      <c r="Q7" s="24"/>
      <c r="R7" s="24"/>
      <c r="S7" s="40"/>
    </row>
    <row r="8" spans="1:19" ht="14.25" customHeight="1" x14ac:dyDescent="0.25">
      <c r="A8" s="41"/>
      <c r="B8" s="42"/>
      <c r="C8" s="14"/>
      <c r="D8" s="14"/>
      <c r="E8" s="14"/>
      <c r="F8" s="14"/>
      <c r="G8" s="14"/>
      <c r="H8" s="42"/>
      <c r="I8" s="14"/>
      <c r="J8" s="42"/>
      <c r="K8" s="14"/>
      <c r="L8" s="14"/>
      <c r="M8" s="14"/>
      <c r="N8" s="14"/>
      <c r="O8" s="14"/>
      <c r="P8" s="14"/>
      <c r="Q8" s="14"/>
      <c r="R8" s="14"/>
      <c r="S8" s="43"/>
    </row>
    <row r="9" spans="1:19" ht="14.25" customHeight="1" x14ac:dyDescent="0.25">
      <c r="A9" s="41"/>
      <c r="B9" s="42"/>
      <c r="C9" s="14"/>
      <c r="D9" s="14"/>
      <c r="E9" s="14"/>
      <c r="F9" s="14"/>
      <c r="G9" s="14"/>
      <c r="H9" s="42"/>
      <c r="I9" s="14"/>
      <c r="J9" s="42"/>
      <c r="K9" s="14"/>
      <c r="L9" s="14"/>
      <c r="M9" s="14"/>
      <c r="N9" s="14"/>
      <c r="O9" s="14"/>
      <c r="P9" s="14"/>
      <c r="Q9" s="14"/>
      <c r="R9" s="14"/>
      <c r="S9" s="43"/>
    </row>
    <row r="10" spans="1:19" ht="14.25" customHeight="1" x14ac:dyDescent="0.25">
      <c r="A10" s="41"/>
      <c r="B10" s="42"/>
      <c r="C10" s="14"/>
      <c r="D10" s="14"/>
      <c r="E10" s="14"/>
      <c r="F10" s="14"/>
      <c r="G10" s="14"/>
      <c r="H10" s="42"/>
      <c r="I10" s="14"/>
      <c r="J10" s="42"/>
      <c r="K10" s="14"/>
      <c r="L10" s="14"/>
      <c r="M10" s="14"/>
      <c r="N10" s="14"/>
      <c r="O10" s="14"/>
      <c r="P10" s="14"/>
      <c r="Q10" s="14"/>
      <c r="R10" s="14"/>
      <c r="S10" s="43"/>
    </row>
    <row r="11" spans="1:19" ht="14.25" customHeight="1" x14ac:dyDescent="0.25">
      <c r="A11" s="41"/>
      <c r="B11" s="42"/>
      <c r="C11" s="14"/>
      <c r="D11" s="14"/>
      <c r="E11" s="14"/>
      <c r="F11" s="14"/>
      <c r="G11" s="14"/>
      <c r="H11" s="42"/>
      <c r="I11" s="14"/>
      <c r="J11" s="42"/>
      <c r="K11" s="14"/>
      <c r="L11" s="14"/>
      <c r="M11" s="14"/>
      <c r="N11" s="14"/>
      <c r="O11" s="14"/>
      <c r="P11" s="14"/>
      <c r="Q11" s="14"/>
      <c r="R11" s="14"/>
      <c r="S11" s="43"/>
    </row>
    <row r="12" spans="1:19" ht="14.25" customHeight="1" x14ac:dyDescent="0.25">
      <c r="A12" s="41"/>
      <c r="B12" s="42"/>
      <c r="C12" s="14"/>
      <c r="D12" s="14"/>
      <c r="E12" s="14"/>
      <c r="F12" s="14"/>
      <c r="G12" s="14"/>
      <c r="H12" s="42"/>
      <c r="I12" s="14"/>
      <c r="J12" s="42"/>
      <c r="K12" s="14"/>
      <c r="L12" s="14"/>
      <c r="M12" s="14"/>
      <c r="N12" s="14"/>
      <c r="O12" s="14"/>
      <c r="P12" s="14"/>
      <c r="Q12" s="14"/>
      <c r="R12" s="14"/>
      <c r="S12" s="43"/>
    </row>
    <row r="13" spans="1:19" ht="14.25" customHeight="1" x14ac:dyDescent="0.25">
      <c r="A13" s="41"/>
      <c r="B13" s="42"/>
      <c r="C13" s="14"/>
      <c r="D13" s="14"/>
      <c r="E13" s="14"/>
      <c r="F13" s="14"/>
      <c r="G13" s="14"/>
      <c r="H13" s="42"/>
      <c r="I13" s="14"/>
      <c r="J13" s="42"/>
      <c r="K13" s="14"/>
      <c r="L13" s="14"/>
      <c r="M13" s="14"/>
      <c r="N13" s="14"/>
      <c r="O13" s="14"/>
      <c r="P13" s="14"/>
      <c r="Q13" s="14"/>
      <c r="R13" s="14"/>
      <c r="S13" s="43"/>
    </row>
    <row r="14" spans="1:19" ht="14.25" customHeight="1" x14ac:dyDescent="0.25">
      <c r="A14" s="41"/>
      <c r="B14" s="42"/>
      <c r="C14" s="14"/>
      <c r="D14" s="14"/>
      <c r="E14" s="14"/>
      <c r="F14" s="14"/>
      <c r="G14" s="14"/>
      <c r="H14" s="42"/>
      <c r="I14" s="14"/>
      <c r="J14" s="42"/>
      <c r="K14" s="14"/>
      <c r="L14" s="14"/>
      <c r="M14" s="14"/>
      <c r="N14" s="14"/>
      <c r="O14" s="14"/>
      <c r="P14" s="14"/>
      <c r="Q14" s="14"/>
      <c r="R14" s="14"/>
      <c r="S14" s="43"/>
    </row>
    <row r="15" spans="1:19" ht="14.25" customHeight="1" x14ac:dyDescent="0.25">
      <c r="A15" s="41"/>
      <c r="B15" s="42"/>
      <c r="C15" s="14"/>
      <c r="D15" s="14"/>
      <c r="E15" s="14"/>
      <c r="F15" s="14"/>
      <c r="G15" s="14"/>
      <c r="H15" s="42"/>
      <c r="I15" s="14"/>
      <c r="J15" s="42"/>
      <c r="K15" s="14"/>
      <c r="L15" s="14"/>
      <c r="M15" s="14"/>
      <c r="N15" s="14"/>
      <c r="O15" s="14"/>
      <c r="P15" s="14"/>
      <c r="Q15" s="14"/>
      <c r="R15" s="14"/>
      <c r="S15" s="43"/>
    </row>
    <row r="16" spans="1:19" ht="14.25" customHeight="1" x14ac:dyDescent="0.25">
      <c r="A16" s="41"/>
      <c r="B16" s="42"/>
      <c r="C16" s="14"/>
      <c r="D16" s="14"/>
      <c r="E16" s="14"/>
      <c r="F16" s="14"/>
      <c r="G16" s="14"/>
      <c r="H16" s="42"/>
      <c r="I16" s="14"/>
      <c r="J16" s="42"/>
      <c r="K16" s="14"/>
      <c r="L16" s="14"/>
      <c r="M16" s="14"/>
      <c r="N16" s="14"/>
      <c r="O16" s="14"/>
      <c r="P16" s="14"/>
      <c r="Q16" s="14"/>
      <c r="R16" s="14"/>
      <c r="S16" s="43"/>
    </row>
    <row r="17" spans="1:19" ht="14.25" customHeight="1" x14ac:dyDescent="0.25">
      <c r="A17" s="41"/>
      <c r="B17" s="42"/>
      <c r="C17" s="14"/>
      <c r="D17" s="14"/>
      <c r="E17" s="14"/>
      <c r="F17" s="14"/>
      <c r="G17" s="14"/>
      <c r="H17" s="42"/>
      <c r="I17" s="14"/>
      <c r="J17" s="42"/>
      <c r="K17" s="14"/>
      <c r="L17" s="14"/>
      <c r="M17" s="14"/>
      <c r="N17" s="14"/>
      <c r="O17" s="14"/>
      <c r="P17" s="14"/>
      <c r="Q17" s="14"/>
      <c r="R17" s="14"/>
      <c r="S17" s="43"/>
    </row>
    <row r="18" spans="1:19" ht="14.25" customHeight="1" x14ac:dyDescent="0.25">
      <c r="A18" s="41"/>
      <c r="B18" s="42"/>
      <c r="C18" s="14"/>
      <c r="D18" s="14"/>
      <c r="E18" s="14"/>
      <c r="F18" s="14"/>
      <c r="G18" s="14"/>
      <c r="H18" s="42"/>
      <c r="I18" s="14"/>
      <c r="J18" s="42"/>
      <c r="K18" s="14"/>
      <c r="L18" s="14"/>
      <c r="M18" s="14"/>
      <c r="N18" s="14"/>
      <c r="O18" s="14"/>
      <c r="P18" s="14"/>
      <c r="Q18" s="14"/>
      <c r="R18" s="14"/>
      <c r="S18" s="43"/>
    </row>
    <row r="19" spans="1:19" ht="14.25" customHeight="1" x14ac:dyDescent="0.25">
      <c r="A19" s="41"/>
      <c r="B19" s="42"/>
      <c r="C19" s="14"/>
      <c r="D19" s="14"/>
      <c r="E19" s="14"/>
      <c r="F19" s="14"/>
      <c r="G19" s="14"/>
      <c r="H19" s="42"/>
      <c r="I19" s="14"/>
      <c r="J19" s="42"/>
      <c r="K19" s="14"/>
      <c r="L19" s="14"/>
      <c r="M19" s="14"/>
      <c r="N19" s="14"/>
      <c r="O19" s="14"/>
      <c r="P19" s="14"/>
      <c r="Q19" s="14"/>
      <c r="R19" s="14"/>
      <c r="S19" s="43"/>
    </row>
    <row r="20" spans="1:19" ht="14.25" customHeight="1" x14ac:dyDescent="0.25">
      <c r="A20" s="41"/>
      <c r="B20" s="42"/>
      <c r="C20" s="14"/>
      <c r="D20" s="14"/>
      <c r="E20" s="14"/>
      <c r="F20" s="14"/>
      <c r="G20" s="14"/>
      <c r="H20" s="42"/>
      <c r="I20" s="14"/>
      <c r="J20" s="42"/>
      <c r="K20" s="14"/>
      <c r="L20" s="14"/>
      <c r="M20" s="14"/>
      <c r="N20" s="14"/>
      <c r="O20" s="14"/>
      <c r="P20" s="14"/>
      <c r="Q20" s="14"/>
      <c r="R20" s="14"/>
      <c r="S20" s="43"/>
    </row>
    <row r="21" spans="1:19" ht="14.25" customHeight="1" x14ac:dyDescent="0.25">
      <c r="A21" s="41"/>
      <c r="B21" s="42"/>
      <c r="C21" s="14"/>
      <c r="D21" s="14"/>
      <c r="E21" s="14"/>
      <c r="F21" s="14"/>
      <c r="G21" s="14"/>
      <c r="H21" s="42"/>
      <c r="I21" s="14"/>
      <c r="J21" s="42"/>
      <c r="K21" s="14"/>
      <c r="L21" s="14"/>
      <c r="M21" s="14"/>
      <c r="N21" s="14"/>
      <c r="O21" s="14"/>
      <c r="P21" s="14"/>
      <c r="Q21" s="14"/>
      <c r="R21" s="14"/>
      <c r="S21" s="43"/>
    </row>
    <row r="22" spans="1:19" ht="14.25" customHeight="1" x14ac:dyDescent="0.25">
      <c r="A22" s="41"/>
      <c r="B22" s="42"/>
      <c r="C22" s="14"/>
      <c r="D22" s="14"/>
      <c r="E22" s="14"/>
      <c r="F22" s="14"/>
      <c r="G22" s="14"/>
      <c r="H22" s="42"/>
      <c r="I22" s="14"/>
      <c r="J22" s="42"/>
      <c r="K22" s="14"/>
      <c r="L22" s="14"/>
      <c r="M22" s="14"/>
      <c r="N22" s="14"/>
      <c r="O22" s="14"/>
      <c r="P22" s="14"/>
      <c r="Q22" s="14"/>
      <c r="R22" s="14"/>
      <c r="S22" s="43"/>
    </row>
    <row r="23" spans="1:19" ht="14.25" customHeight="1" x14ac:dyDescent="0.25">
      <c r="A23" s="41"/>
      <c r="B23" s="42"/>
      <c r="C23" s="14"/>
      <c r="D23" s="14"/>
      <c r="E23" s="14"/>
      <c r="F23" s="14"/>
      <c r="G23" s="14"/>
      <c r="H23" s="42"/>
      <c r="I23" s="14"/>
      <c r="J23" s="42"/>
      <c r="K23" s="14"/>
      <c r="L23" s="14"/>
      <c r="M23" s="14"/>
      <c r="N23" s="14"/>
      <c r="O23" s="14"/>
      <c r="P23" s="14"/>
      <c r="Q23" s="14"/>
      <c r="R23" s="14"/>
      <c r="S23" s="43"/>
    </row>
    <row r="24" spans="1:19" ht="14.25" customHeight="1" x14ac:dyDescent="0.25">
      <c r="A24" s="41"/>
      <c r="B24" s="42"/>
      <c r="C24" s="14"/>
      <c r="D24" s="14"/>
      <c r="E24" s="14"/>
      <c r="F24" s="14"/>
      <c r="G24" s="14"/>
      <c r="H24" s="42"/>
      <c r="I24" s="14"/>
      <c r="J24" s="42"/>
      <c r="K24" s="14"/>
      <c r="L24" s="14"/>
      <c r="M24" s="14"/>
      <c r="N24" s="14"/>
      <c r="O24" s="14"/>
      <c r="P24" s="14"/>
      <c r="Q24" s="14"/>
      <c r="R24" s="14"/>
      <c r="S24" s="43"/>
    </row>
    <row r="25" spans="1:19" ht="14.25" customHeight="1" x14ac:dyDescent="0.25">
      <c r="A25" s="41"/>
      <c r="B25" s="42"/>
      <c r="C25" s="14"/>
      <c r="D25" s="14"/>
      <c r="E25" s="14"/>
      <c r="F25" s="14"/>
      <c r="G25" s="14"/>
      <c r="H25" s="42"/>
      <c r="I25" s="14"/>
      <c r="J25" s="42"/>
      <c r="K25" s="14"/>
      <c r="L25" s="14"/>
      <c r="M25" s="14"/>
      <c r="N25" s="14"/>
      <c r="O25" s="14"/>
      <c r="P25" s="14"/>
      <c r="Q25" s="14"/>
      <c r="R25" s="14"/>
      <c r="S25" s="43"/>
    </row>
    <row r="26" spans="1:19" ht="14.25" customHeight="1" x14ac:dyDescent="0.25">
      <c r="A26" s="41"/>
      <c r="B26" s="42"/>
      <c r="C26" s="14"/>
      <c r="D26" s="14"/>
      <c r="E26" s="14"/>
      <c r="F26" s="14"/>
      <c r="G26" s="14"/>
      <c r="H26" s="42"/>
      <c r="I26" s="14"/>
      <c r="J26" s="42"/>
      <c r="K26" s="14"/>
      <c r="L26" s="14"/>
      <c r="M26" s="14"/>
      <c r="N26" s="14"/>
      <c r="O26" s="14"/>
      <c r="P26" s="14"/>
      <c r="Q26" s="14"/>
      <c r="R26" s="14"/>
      <c r="S26" s="43"/>
    </row>
    <row r="27" spans="1:19" ht="14.25" customHeight="1" x14ac:dyDescent="0.25">
      <c r="A27" s="41"/>
      <c r="B27" s="42"/>
      <c r="C27" s="14"/>
      <c r="D27" s="14"/>
      <c r="E27" s="14"/>
      <c r="F27" s="14"/>
      <c r="G27" s="14"/>
      <c r="H27" s="42"/>
      <c r="I27" s="14"/>
      <c r="J27" s="42"/>
      <c r="K27" s="14"/>
      <c r="L27" s="14"/>
      <c r="M27" s="14"/>
      <c r="N27" s="14"/>
      <c r="O27" s="14"/>
      <c r="P27" s="14"/>
      <c r="Q27" s="14"/>
      <c r="R27" s="14"/>
      <c r="S27" s="43"/>
    </row>
    <row r="28" spans="1:19" ht="14.25" customHeight="1" x14ac:dyDescent="0.25">
      <c r="A28" s="41"/>
      <c r="B28" s="42"/>
      <c r="C28" s="14"/>
      <c r="D28" s="14"/>
      <c r="E28" s="14"/>
      <c r="F28" s="14"/>
      <c r="G28" s="14"/>
      <c r="H28" s="42"/>
      <c r="I28" s="14"/>
      <c r="J28" s="42"/>
      <c r="K28" s="14"/>
      <c r="L28" s="14"/>
      <c r="M28" s="14"/>
      <c r="N28" s="14"/>
      <c r="O28" s="14"/>
      <c r="P28" s="14"/>
      <c r="Q28" s="14"/>
      <c r="R28" s="14"/>
      <c r="S28" s="43"/>
    </row>
    <row r="29" spans="1:19" ht="14.25" customHeight="1" x14ac:dyDescent="0.25">
      <c r="A29" s="41"/>
      <c r="B29" s="42"/>
      <c r="C29" s="14"/>
      <c r="D29" s="14"/>
      <c r="E29" s="14"/>
      <c r="F29" s="14"/>
      <c r="G29" s="14"/>
      <c r="H29" s="42"/>
      <c r="I29" s="14"/>
      <c r="J29" s="42"/>
      <c r="K29" s="14"/>
      <c r="L29" s="14"/>
      <c r="M29" s="14"/>
      <c r="N29" s="14"/>
      <c r="O29" s="14"/>
      <c r="P29" s="14"/>
      <c r="Q29" s="14"/>
      <c r="R29" s="14"/>
      <c r="S29" s="43"/>
    </row>
    <row r="30" spans="1:19" ht="14.25" customHeight="1" x14ac:dyDescent="0.25">
      <c r="A30" s="41"/>
      <c r="B30" s="42"/>
      <c r="C30" s="14"/>
      <c r="D30" s="14"/>
      <c r="E30" s="14"/>
      <c r="F30" s="14"/>
      <c r="G30" s="14"/>
      <c r="H30" s="42"/>
      <c r="I30" s="14"/>
      <c r="J30" s="42"/>
      <c r="K30" s="14"/>
      <c r="L30" s="14"/>
      <c r="M30" s="14"/>
      <c r="N30" s="14"/>
      <c r="O30" s="14"/>
      <c r="P30" s="14"/>
      <c r="Q30" s="14"/>
      <c r="R30" s="14"/>
      <c r="S30" s="43"/>
    </row>
    <row r="31" spans="1:19" ht="14.25" customHeight="1" x14ac:dyDescent="0.25">
      <c r="A31" s="41"/>
      <c r="B31" s="42"/>
      <c r="C31" s="14"/>
      <c r="D31" s="14"/>
      <c r="E31" s="14"/>
      <c r="F31" s="14"/>
      <c r="G31" s="14"/>
      <c r="H31" s="42"/>
      <c r="I31" s="14"/>
      <c r="J31" s="42"/>
      <c r="K31" s="14"/>
      <c r="L31" s="14"/>
      <c r="M31" s="14"/>
      <c r="N31" s="14"/>
      <c r="O31" s="14"/>
      <c r="P31" s="14"/>
      <c r="Q31" s="14"/>
      <c r="R31" s="14"/>
      <c r="S31" s="43"/>
    </row>
    <row r="32" spans="1:19" ht="14.25" customHeight="1" x14ac:dyDescent="0.25">
      <c r="A32" s="41"/>
      <c r="B32" s="42"/>
      <c r="C32" s="14"/>
      <c r="D32" s="14"/>
      <c r="E32" s="14"/>
      <c r="F32" s="14"/>
      <c r="G32" s="14"/>
      <c r="H32" s="42"/>
      <c r="I32" s="14"/>
      <c r="J32" s="42"/>
      <c r="K32" s="14"/>
      <c r="L32" s="14"/>
      <c r="M32" s="14"/>
      <c r="N32" s="14"/>
      <c r="O32" s="14"/>
      <c r="P32" s="14"/>
      <c r="Q32" s="14"/>
      <c r="R32" s="14"/>
      <c r="S32" s="43"/>
    </row>
    <row r="33" spans="1:19" ht="14.25" customHeight="1" x14ac:dyDescent="0.25">
      <c r="A33" s="41"/>
      <c r="B33" s="42"/>
      <c r="C33" s="14"/>
      <c r="D33" s="14"/>
      <c r="E33" s="14"/>
      <c r="F33" s="14"/>
      <c r="G33" s="14"/>
      <c r="H33" s="42"/>
      <c r="I33" s="14"/>
      <c r="J33" s="42"/>
      <c r="K33" s="14"/>
      <c r="L33" s="14"/>
      <c r="M33" s="14"/>
      <c r="N33" s="14"/>
      <c r="O33" s="14"/>
      <c r="P33" s="14"/>
      <c r="Q33" s="14"/>
      <c r="R33" s="14"/>
      <c r="S33" s="43"/>
    </row>
    <row r="34" spans="1:19" ht="14.25" customHeight="1" x14ac:dyDescent="0.25">
      <c r="A34" s="41"/>
      <c r="B34" s="42"/>
      <c r="C34" s="14"/>
      <c r="D34" s="14"/>
      <c r="E34" s="14"/>
      <c r="F34" s="14"/>
      <c r="G34" s="14"/>
      <c r="H34" s="42"/>
      <c r="I34" s="14"/>
      <c r="J34" s="42"/>
      <c r="K34" s="14"/>
      <c r="L34" s="14"/>
      <c r="M34" s="14"/>
      <c r="N34" s="14"/>
      <c r="O34" s="14"/>
      <c r="P34" s="14"/>
      <c r="Q34" s="14"/>
      <c r="R34" s="14"/>
      <c r="S34" s="43"/>
    </row>
    <row r="35" spans="1:19" ht="14.25" customHeight="1" x14ac:dyDescent="0.25">
      <c r="A35" s="41"/>
      <c r="B35" s="42"/>
      <c r="C35" s="14"/>
      <c r="D35" s="14"/>
      <c r="E35" s="14"/>
      <c r="F35" s="14"/>
      <c r="G35" s="14"/>
      <c r="H35" s="42"/>
      <c r="I35" s="14"/>
      <c r="J35" s="42"/>
      <c r="K35" s="14"/>
      <c r="L35" s="14"/>
      <c r="M35" s="14"/>
      <c r="N35" s="14"/>
      <c r="O35" s="14"/>
      <c r="P35" s="14"/>
      <c r="Q35" s="14"/>
      <c r="R35" s="14"/>
      <c r="S35" s="43"/>
    </row>
    <row r="36" spans="1:19" ht="12.75" thickBot="1" x14ac:dyDescent="0.3">
      <c r="A36" s="44"/>
      <c r="B36" s="45"/>
      <c r="C36" s="46"/>
      <c r="D36" s="46"/>
      <c r="E36" s="46"/>
      <c r="F36" s="46"/>
      <c r="G36" s="46"/>
      <c r="H36" s="45"/>
      <c r="I36" s="46"/>
      <c r="J36" s="45"/>
      <c r="K36" s="46"/>
      <c r="L36" s="46"/>
      <c r="M36" s="46"/>
      <c r="N36" s="46"/>
      <c r="O36" s="46"/>
      <c r="P36" s="46"/>
      <c r="Q36" s="46"/>
      <c r="R36" s="46"/>
      <c r="S36" s="47"/>
    </row>
  </sheetData>
  <sheetProtection password="CC71" sheet="1" objects="1" scenarios="1" selectLockedCells="1" selectUnlockedCells="1"/>
  <mergeCells count="6">
    <mergeCell ref="H1:Q5"/>
    <mergeCell ref="R1:R2"/>
    <mergeCell ref="S1:S2"/>
    <mergeCell ref="R3:S6"/>
    <mergeCell ref="F6:G6"/>
    <mergeCell ref="H6:Q6"/>
  </mergeCells>
  <pageMargins left="0.39370078740157483" right="0.39370078740157483" top="0.39370078740157483" bottom="0.31496062992125984"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Modulo</vt:lpstr>
      <vt:lpstr>Grafico</vt:lpstr>
      <vt:lpstr>Grafico!Area_stampa</vt:lpstr>
      <vt:lpstr>Modulo!Area_stampa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2020-01-26T09:13:22Z</dcterms:modified>
</cp:coreProperties>
</file>